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2" windowWidth="18192" windowHeight="6468" activeTab="4"/>
  </bookViews>
  <sheets>
    <sheet name="ผลงานตามตัวชี้วัด" sheetId="1" r:id="rId1"/>
    <sheet name="ผู้ป่วยนอก" sheetId="2" r:id="rId2"/>
    <sheet name="ผู้ป่วยใน" sheetId="3" r:id="rId3"/>
    <sheet name="สาเหตุการตาย" sheetId="4" r:id="rId4"/>
    <sheet name="อัตราเกิดตาย" sheetId="5" r:id="rId5"/>
  </sheets>
  <definedNames>
    <definedName name="_xlnm.Print_Titles" localSheetId="0">ผลงานตามตัวชี้วัด!$2:$3</definedName>
  </definedNames>
  <calcPr calcId="145621"/>
</workbook>
</file>

<file path=xl/calcChain.xml><?xml version="1.0" encoding="utf-8"?>
<calcChain xmlns="http://schemas.openxmlformats.org/spreadsheetml/2006/main">
  <c r="Q20" i="5" l="1"/>
  <c r="Q19" i="5"/>
  <c r="Q14" i="5"/>
  <c r="Q15" i="5" s="1"/>
  <c r="P14" i="5"/>
  <c r="P15" i="5" s="1"/>
  <c r="O14" i="5"/>
  <c r="N14" i="5"/>
  <c r="N15" i="5" s="1"/>
  <c r="M14" i="5"/>
  <c r="M15" i="5" s="1"/>
  <c r="L14" i="5"/>
  <c r="L15" i="5" s="1"/>
  <c r="K14" i="5"/>
  <c r="J14" i="5"/>
  <c r="J15" i="5" s="1"/>
  <c r="I14" i="5"/>
  <c r="I15" i="5" s="1"/>
  <c r="H14" i="5"/>
  <c r="H15" i="5" s="1"/>
  <c r="G14" i="5"/>
  <c r="F14" i="5"/>
  <c r="F15" i="5" s="1"/>
  <c r="E14" i="5"/>
  <c r="E15" i="5" s="1"/>
  <c r="D14" i="5"/>
  <c r="D15" i="5" s="1"/>
  <c r="C14" i="5"/>
  <c r="V11" i="5"/>
  <c r="V15" i="5" s="1"/>
  <c r="U11" i="5"/>
  <c r="U15" i="5" s="1"/>
  <c r="T11" i="5"/>
  <c r="T15" i="5" s="1"/>
  <c r="S11" i="5"/>
  <c r="S15" i="5" s="1"/>
  <c r="R11" i="5"/>
  <c r="R15" i="5" s="1"/>
  <c r="Q11" i="5"/>
  <c r="P11" i="5"/>
  <c r="P3" i="5" s="1"/>
  <c r="O11" i="5"/>
  <c r="O15" i="5" s="1"/>
  <c r="N11" i="5"/>
  <c r="M11" i="5"/>
  <c r="L11" i="5"/>
  <c r="K11" i="5"/>
  <c r="K15" i="5" s="1"/>
  <c r="J11" i="5"/>
  <c r="I11" i="5"/>
  <c r="H11" i="5"/>
  <c r="G11" i="5"/>
  <c r="G15" i="5" s="1"/>
  <c r="F11" i="5"/>
  <c r="E11" i="5"/>
  <c r="D11" i="5"/>
  <c r="C11" i="5"/>
  <c r="C15" i="5" s="1"/>
  <c r="V8" i="5"/>
  <c r="V9" i="5" s="1"/>
  <c r="U8" i="5"/>
  <c r="U9" i="5" s="1"/>
  <c r="T8" i="5"/>
  <c r="T9" i="5" s="1"/>
  <c r="S8" i="5"/>
  <c r="S9" i="5" s="1"/>
  <c r="R8" i="5"/>
  <c r="R9" i="5" s="1"/>
  <c r="Q8" i="5"/>
  <c r="Q9" i="5" s="1"/>
  <c r="P8" i="5"/>
  <c r="P9" i="5" s="1"/>
  <c r="O8" i="5"/>
  <c r="O9" i="5" s="1"/>
  <c r="N8" i="5"/>
  <c r="N9" i="5" s="1"/>
  <c r="M8" i="5"/>
  <c r="M9" i="5" s="1"/>
  <c r="L8" i="5"/>
  <c r="L9" i="5" s="1"/>
  <c r="K8" i="5"/>
  <c r="K9" i="5" s="1"/>
  <c r="J8" i="5"/>
  <c r="J9" i="5" s="1"/>
  <c r="I8" i="5"/>
  <c r="I9" i="5" s="1"/>
  <c r="H8" i="5"/>
  <c r="H9" i="5" s="1"/>
  <c r="G8" i="5"/>
  <c r="G9" i="5" s="1"/>
  <c r="F8" i="5"/>
  <c r="F9" i="5" s="1"/>
  <c r="E8" i="5"/>
  <c r="E9" i="5" s="1"/>
  <c r="D8" i="5"/>
  <c r="D9" i="5" s="1"/>
  <c r="C8" i="5"/>
  <c r="C9" i="5" s="1"/>
  <c r="O6" i="5"/>
  <c r="N6" i="5"/>
  <c r="O3" i="5"/>
  <c r="N3" i="5"/>
  <c r="P6" i="5" l="1"/>
  <c r="I60" i="4" l="1"/>
  <c r="H60" i="4"/>
  <c r="G60" i="4"/>
  <c r="F60" i="4"/>
  <c r="E60" i="4"/>
  <c r="D60" i="4"/>
  <c r="I59" i="4"/>
  <c r="H59" i="4"/>
  <c r="G59" i="4"/>
  <c r="F59" i="4"/>
  <c r="E59" i="4"/>
  <c r="D59" i="4"/>
  <c r="I58" i="4"/>
  <c r="H58" i="4"/>
  <c r="G58" i="4"/>
  <c r="F58" i="4"/>
  <c r="E58" i="4"/>
  <c r="D58" i="4"/>
  <c r="I57" i="4"/>
  <c r="H57" i="4"/>
  <c r="G57" i="4"/>
  <c r="F57" i="4"/>
  <c r="E57" i="4"/>
  <c r="D57" i="4"/>
  <c r="I56" i="4"/>
  <c r="H56" i="4"/>
  <c r="G56" i="4"/>
  <c r="F56" i="4"/>
  <c r="E56" i="4"/>
  <c r="D56" i="4"/>
  <c r="I55" i="4"/>
  <c r="H55" i="4"/>
  <c r="G55" i="4"/>
  <c r="F55" i="4"/>
  <c r="E55" i="4"/>
  <c r="D55" i="4"/>
  <c r="I54" i="4"/>
  <c r="H54" i="4"/>
  <c r="G54" i="4"/>
  <c r="F54" i="4"/>
  <c r="E54" i="4"/>
  <c r="D54" i="4"/>
  <c r="I53" i="4"/>
  <c r="H53" i="4"/>
  <c r="G53" i="4"/>
  <c r="F53" i="4"/>
  <c r="E53" i="4"/>
  <c r="D53" i="4"/>
  <c r="I52" i="4"/>
  <c r="H52" i="4"/>
  <c r="G52" i="4"/>
  <c r="F52" i="4"/>
  <c r="E52" i="4"/>
  <c r="D52" i="4"/>
  <c r="I51" i="4"/>
  <c r="H51" i="4"/>
  <c r="G51" i="4"/>
  <c r="F51" i="4"/>
  <c r="E51" i="4"/>
  <c r="D51" i="4"/>
  <c r="I50" i="4"/>
  <c r="H50" i="4"/>
  <c r="G50" i="4"/>
  <c r="F50" i="4"/>
  <c r="E50" i="4"/>
  <c r="D50" i="4"/>
  <c r="I46" i="4"/>
  <c r="H46" i="4"/>
  <c r="G46" i="4"/>
  <c r="F46" i="4"/>
  <c r="E46" i="4"/>
  <c r="D46" i="4"/>
  <c r="I45" i="4"/>
  <c r="H45" i="4"/>
  <c r="G45" i="4"/>
  <c r="F45" i="4"/>
  <c r="E45" i="4"/>
  <c r="D45" i="4"/>
  <c r="I44" i="4"/>
  <c r="H44" i="4"/>
  <c r="G44" i="4"/>
  <c r="F44" i="4"/>
  <c r="E44" i="4"/>
  <c r="D44" i="4"/>
  <c r="I43" i="4"/>
  <c r="H43" i="4"/>
  <c r="G43" i="4"/>
  <c r="F43" i="4"/>
  <c r="E43" i="4"/>
  <c r="D43" i="4"/>
  <c r="I42" i="4"/>
  <c r="H42" i="4"/>
  <c r="G42" i="4"/>
  <c r="F42" i="4"/>
  <c r="E42" i="4"/>
  <c r="D42" i="4"/>
  <c r="I41" i="4"/>
  <c r="H41" i="4"/>
  <c r="G41" i="4"/>
  <c r="F41" i="4"/>
  <c r="E41" i="4"/>
  <c r="D41" i="4"/>
  <c r="I40" i="4"/>
  <c r="H40" i="4"/>
  <c r="G40" i="4"/>
  <c r="F40" i="4"/>
  <c r="E40" i="4"/>
  <c r="D40" i="4"/>
  <c r="I39" i="4"/>
  <c r="H39" i="4"/>
  <c r="G39" i="4"/>
  <c r="F39" i="4"/>
  <c r="E39" i="4"/>
  <c r="D39" i="4"/>
  <c r="I38" i="4"/>
  <c r="H38" i="4"/>
  <c r="G38" i="4"/>
  <c r="F38" i="4"/>
  <c r="E38" i="4"/>
  <c r="D38" i="4"/>
  <c r="I37" i="4"/>
  <c r="H37" i="4"/>
  <c r="G37" i="4"/>
  <c r="F37" i="4"/>
  <c r="E37" i="4"/>
  <c r="D37" i="4"/>
  <c r="I36" i="4"/>
  <c r="H36" i="4"/>
  <c r="G36" i="4"/>
  <c r="F36" i="4"/>
  <c r="E36" i="4"/>
  <c r="D36" i="4"/>
  <c r="I35" i="4"/>
  <c r="H35" i="4"/>
  <c r="G35" i="4"/>
  <c r="F35" i="4"/>
  <c r="E35" i="4"/>
  <c r="D35" i="4"/>
  <c r="V79" i="3" l="1"/>
  <c r="W79" i="3" s="1"/>
  <c r="U79" i="3"/>
  <c r="T79" i="3"/>
  <c r="R79" i="3"/>
  <c r="S79" i="3" s="1"/>
  <c r="Q79" i="3"/>
  <c r="P79" i="3"/>
  <c r="N79" i="3"/>
  <c r="O79" i="3" s="1"/>
  <c r="W78" i="3"/>
  <c r="U78" i="3"/>
  <c r="S78" i="3"/>
  <c r="Q78" i="3"/>
  <c r="O78" i="3"/>
  <c r="W77" i="3"/>
  <c r="U77" i="3"/>
  <c r="S77" i="3"/>
  <c r="Q77" i="3"/>
  <c r="O77" i="3"/>
  <c r="W76" i="3"/>
  <c r="U76" i="3"/>
  <c r="S76" i="3"/>
  <c r="Q76" i="3"/>
  <c r="O76" i="3"/>
  <c r="W75" i="3"/>
  <c r="U75" i="3"/>
  <c r="S75" i="3"/>
  <c r="Q75" i="3"/>
  <c r="O75" i="3"/>
  <c r="W74" i="3"/>
  <c r="U74" i="3"/>
  <c r="S74" i="3"/>
  <c r="Q74" i="3"/>
  <c r="O74" i="3"/>
  <c r="W73" i="3"/>
  <c r="U73" i="3"/>
  <c r="S73" i="3"/>
  <c r="Q73" i="3"/>
  <c r="O73" i="3"/>
  <c r="W72" i="3"/>
  <c r="U72" i="3"/>
  <c r="S72" i="3"/>
  <c r="Q72" i="3"/>
  <c r="O72" i="3"/>
  <c r="W71" i="3"/>
  <c r="U71" i="3"/>
  <c r="S71" i="3"/>
  <c r="Q71" i="3"/>
  <c r="O71" i="3"/>
  <c r="W70" i="3"/>
  <c r="U70" i="3"/>
  <c r="S70" i="3"/>
  <c r="Q70" i="3"/>
  <c r="O70" i="3"/>
  <c r="W69" i="3"/>
  <c r="U69" i="3"/>
  <c r="S69" i="3"/>
  <c r="Q69" i="3"/>
  <c r="O69" i="3"/>
  <c r="W68" i="3"/>
  <c r="U68" i="3"/>
  <c r="S68" i="3"/>
  <c r="Q68" i="3"/>
  <c r="O68" i="3"/>
  <c r="W67" i="3"/>
  <c r="U67" i="3"/>
  <c r="S67" i="3"/>
  <c r="Q67" i="3"/>
  <c r="O67" i="3"/>
  <c r="W66" i="3"/>
  <c r="U66" i="3"/>
  <c r="S66" i="3"/>
  <c r="Q66" i="3"/>
  <c r="O66" i="3"/>
  <c r="W65" i="3"/>
  <c r="U65" i="3"/>
  <c r="S65" i="3"/>
  <c r="Q65" i="3"/>
  <c r="O65" i="3"/>
  <c r="W64" i="3"/>
  <c r="U64" i="3"/>
  <c r="S64" i="3"/>
  <c r="Q64" i="3"/>
  <c r="O64" i="3"/>
  <c r="W63" i="3"/>
  <c r="U63" i="3"/>
  <c r="S63" i="3"/>
  <c r="Q63" i="3"/>
  <c r="O63" i="3"/>
  <c r="W62" i="3"/>
  <c r="U62" i="3"/>
  <c r="S62" i="3"/>
  <c r="Q62" i="3"/>
  <c r="O62" i="3"/>
  <c r="W61" i="3"/>
  <c r="U61" i="3"/>
  <c r="S61" i="3"/>
  <c r="Q61" i="3"/>
  <c r="O61" i="3"/>
  <c r="W60" i="3"/>
  <c r="U60" i="3"/>
  <c r="S60" i="3"/>
  <c r="Q60" i="3"/>
  <c r="O60" i="3"/>
  <c r="W59" i="3"/>
  <c r="U59" i="3"/>
  <c r="S59" i="3"/>
  <c r="Q59" i="3"/>
  <c r="O59" i="3"/>
  <c r="W58" i="3"/>
  <c r="U58" i="3"/>
  <c r="S58" i="3"/>
  <c r="Q58" i="3"/>
  <c r="O58" i="3"/>
  <c r="W57" i="3"/>
  <c r="U57" i="3"/>
  <c r="S57" i="3"/>
  <c r="Q57" i="3"/>
  <c r="O57" i="3"/>
  <c r="W56" i="3"/>
  <c r="U56" i="3"/>
  <c r="S56" i="3"/>
  <c r="Q56" i="3"/>
  <c r="O56" i="3"/>
  <c r="W55" i="3"/>
  <c r="U55" i="3"/>
  <c r="S55" i="3"/>
  <c r="Q55" i="3"/>
  <c r="O55" i="3"/>
  <c r="W54" i="3"/>
  <c r="U54" i="3"/>
  <c r="S54" i="3"/>
  <c r="Q54" i="3"/>
  <c r="O54" i="3"/>
  <c r="W53" i="3"/>
  <c r="U53" i="3"/>
  <c r="S53" i="3"/>
  <c r="Q53" i="3"/>
  <c r="O53" i="3"/>
  <c r="W52" i="3"/>
  <c r="U52" i="3"/>
  <c r="S52" i="3"/>
  <c r="Q52" i="3"/>
  <c r="O52" i="3"/>
  <c r="W51" i="3"/>
  <c r="U51" i="3"/>
  <c r="S51" i="3"/>
  <c r="Q51" i="3"/>
  <c r="O51" i="3"/>
  <c r="W50" i="3"/>
  <c r="U50" i="3"/>
  <c r="S50" i="3"/>
  <c r="Q50" i="3"/>
  <c r="O50" i="3"/>
  <c r="W49" i="3"/>
  <c r="U49" i="3"/>
  <c r="S49" i="3"/>
  <c r="Q49" i="3"/>
  <c r="O49" i="3"/>
  <c r="W48" i="3"/>
  <c r="U48" i="3"/>
  <c r="S48" i="3"/>
  <c r="Q48" i="3"/>
  <c r="O48" i="3"/>
  <c r="W47" i="3"/>
  <c r="U47" i="3"/>
  <c r="S47" i="3"/>
  <c r="Q47" i="3"/>
  <c r="O47" i="3"/>
  <c r="W46" i="3"/>
  <c r="U46" i="3"/>
  <c r="S46" i="3"/>
  <c r="Q46" i="3"/>
  <c r="O46" i="3"/>
  <c r="W45" i="3"/>
  <c r="U45" i="3"/>
  <c r="S45" i="3"/>
  <c r="Q45" i="3"/>
  <c r="O45" i="3"/>
  <c r="W44" i="3"/>
  <c r="U44" i="3"/>
  <c r="S44" i="3"/>
  <c r="Q44" i="3"/>
  <c r="O44" i="3"/>
  <c r="W43" i="3"/>
  <c r="U43" i="3"/>
  <c r="S43" i="3"/>
  <c r="Q43" i="3"/>
  <c r="O43" i="3"/>
  <c r="W42" i="3"/>
  <c r="U42" i="3"/>
  <c r="S42" i="3"/>
  <c r="Q42" i="3"/>
  <c r="O42" i="3"/>
  <c r="W41" i="3"/>
  <c r="U41" i="3"/>
  <c r="S41" i="3"/>
  <c r="Q41" i="3"/>
  <c r="O41" i="3"/>
  <c r="W40" i="3"/>
  <c r="U40" i="3"/>
  <c r="S40" i="3"/>
  <c r="Q40" i="3"/>
  <c r="O40" i="3"/>
  <c r="W39" i="3"/>
  <c r="U39" i="3"/>
  <c r="S39" i="3"/>
  <c r="Q39" i="3"/>
  <c r="O39" i="3"/>
  <c r="W38" i="3"/>
  <c r="U38" i="3"/>
  <c r="S38" i="3"/>
  <c r="Q38" i="3"/>
  <c r="O38" i="3"/>
  <c r="W37" i="3"/>
  <c r="U37" i="3"/>
  <c r="S37" i="3"/>
  <c r="Q37" i="3"/>
  <c r="O37" i="3"/>
  <c r="W36" i="3"/>
  <c r="U36" i="3"/>
  <c r="S36" i="3"/>
  <c r="Q36" i="3"/>
  <c r="O36" i="3"/>
  <c r="W35" i="3"/>
  <c r="U35" i="3"/>
  <c r="S35" i="3"/>
  <c r="Q35" i="3"/>
  <c r="O35" i="3"/>
  <c r="W34" i="3"/>
  <c r="U34" i="3"/>
  <c r="S34" i="3"/>
  <c r="Q34" i="3"/>
  <c r="O34" i="3"/>
  <c r="W33" i="3"/>
  <c r="U33" i="3"/>
  <c r="S33" i="3"/>
  <c r="Q33" i="3"/>
  <c r="O33" i="3"/>
  <c r="W32" i="3"/>
  <c r="U32" i="3"/>
  <c r="S32" i="3"/>
  <c r="Q32" i="3"/>
  <c r="O32" i="3"/>
  <c r="W31" i="3"/>
  <c r="U31" i="3"/>
  <c r="S31" i="3"/>
  <c r="Q31" i="3"/>
  <c r="O31" i="3"/>
  <c r="W30" i="3"/>
  <c r="U30" i="3"/>
  <c r="S30" i="3"/>
  <c r="Q30" i="3"/>
  <c r="O30" i="3"/>
  <c r="W29" i="3"/>
  <c r="U29" i="3"/>
  <c r="S29" i="3"/>
  <c r="Q29" i="3"/>
  <c r="O29" i="3"/>
  <c r="W28" i="3"/>
  <c r="U28" i="3"/>
  <c r="S28" i="3"/>
  <c r="Q28" i="3"/>
  <c r="O28" i="3"/>
  <c r="W27" i="3"/>
  <c r="U27" i="3"/>
  <c r="S27" i="3"/>
  <c r="Q27" i="3"/>
  <c r="O27" i="3"/>
  <c r="W26" i="3"/>
  <c r="U26" i="3"/>
  <c r="S26" i="3"/>
  <c r="Q26" i="3"/>
  <c r="O26" i="3"/>
  <c r="W25" i="3"/>
  <c r="U25" i="3"/>
  <c r="S25" i="3"/>
  <c r="Q25" i="3"/>
  <c r="O25" i="3"/>
  <c r="W24" i="3"/>
  <c r="U24" i="3"/>
  <c r="S24" i="3"/>
  <c r="Q24" i="3"/>
  <c r="O24" i="3"/>
  <c r="W23" i="3"/>
  <c r="U23" i="3"/>
  <c r="S23" i="3"/>
  <c r="Q23" i="3"/>
  <c r="O23" i="3"/>
  <c r="W22" i="3"/>
  <c r="U22" i="3"/>
  <c r="S22" i="3"/>
  <c r="Q22" i="3"/>
  <c r="O22" i="3"/>
  <c r="W21" i="3"/>
  <c r="U21" i="3"/>
  <c r="S21" i="3"/>
  <c r="Q21" i="3"/>
  <c r="O21" i="3"/>
  <c r="W20" i="3"/>
  <c r="U20" i="3"/>
  <c r="S20" i="3"/>
  <c r="Q20" i="3"/>
  <c r="O20" i="3"/>
  <c r="W19" i="3"/>
  <c r="U19" i="3"/>
  <c r="S19" i="3"/>
  <c r="Q19" i="3"/>
  <c r="O19" i="3"/>
  <c r="W18" i="3"/>
  <c r="U18" i="3"/>
  <c r="S18" i="3"/>
  <c r="Q18" i="3"/>
  <c r="O18" i="3"/>
  <c r="W17" i="3"/>
  <c r="U17" i="3"/>
  <c r="S17" i="3"/>
  <c r="Q17" i="3"/>
  <c r="O17" i="3"/>
  <c r="W16" i="3"/>
  <c r="U16" i="3"/>
  <c r="S16" i="3"/>
  <c r="Q16" i="3"/>
  <c r="O16" i="3"/>
  <c r="W15" i="3"/>
  <c r="U15" i="3"/>
  <c r="S15" i="3"/>
  <c r="Q15" i="3"/>
  <c r="O15" i="3"/>
  <c r="W14" i="3"/>
  <c r="U14" i="3"/>
  <c r="S14" i="3"/>
  <c r="Q14" i="3"/>
  <c r="O14" i="3"/>
  <c r="W13" i="3"/>
  <c r="U13" i="3"/>
  <c r="S13" i="3"/>
  <c r="Q13" i="3"/>
  <c r="O13" i="3"/>
  <c r="W12" i="3"/>
  <c r="U12" i="3"/>
  <c r="S12" i="3"/>
  <c r="Q12" i="3"/>
  <c r="O12" i="3"/>
  <c r="W11" i="3"/>
  <c r="U11" i="3"/>
  <c r="S11" i="3"/>
  <c r="Q11" i="3"/>
  <c r="O11" i="3"/>
  <c r="W10" i="3"/>
  <c r="U10" i="3"/>
  <c r="S10" i="3"/>
  <c r="Q10" i="3"/>
  <c r="O10" i="3"/>
  <c r="W9" i="3"/>
  <c r="U9" i="3"/>
  <c r="S9" i="3"/>
  <c r="Q9" i="3"/>
  <c r="O9" i="3"/>
  <c r="W8" i="3"/>
  <c r="U8" i="3"/>
  <c r="S8" i="3"/>
  <c r="Q8" i="3"/>
  <c r="O8" i="3"/>
  <c r="W7" i="3"/>
  <c r="U7" i="3"/>
  <c r="S7" i="3"/>
  <c r="Q7" i="3"/>
  <c r="O7" i="3"/>
  <c r="W6" i="3"/>
  <c r="U6" i="3"/>
  <c r="S6" i="3"/>
  <c r="Q6" i="3"/>
  <c r="O6" i="3"/>
  <c r="W5" i="3"/>
  <c r="U5" i="3"/>
  <c r="S5" i="3"/>
  <c r="Q5" i="3"/>
  <c r="O5" i="3"/>
  <c r="W4" i="3"/>
  <c r="U4" i="3"/>
  <c r="S4" i="3"/>
  <c r="Q4" i="3"/>
  <c r="O4" i="3"/>
  <c r="AG25" i="2"/>
  <c r="AE25" i="2"/>
  <c r="AC25" i="2"/>
  <c r="AA25" i="2"/>
  <c r="Y25" i="2"/>
  <c r="W25" i="2"/>
  <c r="U25" i="2"/>
  <c r="V25" i="2" s="1"/>
  <c r="S25" i="2"/>
  <c r="T25" i="2" s="1"/>
  <c r="Q25" i="2"/>
  <c r="R25" i="2" s="1"/>
  <c r="O25" i="2"/>
  <c r="P25" i="2" s="1"/>
  <c r="M25" i="2"/>
  <c r="N25" i="2" s="1"/>
  <c r="V24" i="2"/>
  <c r="T24" i="2"/>
  <c r="R24" i="2"/>
  <c r="P24" i="2"/>
  <c r="N24" i="2"/>
  <c r="V23" i="2"/>
  <c r="T23" i="2"/>
  <c r="R23" i="2"/>
  <c r="P23" i="2"/>
  <c r="N23" i="2"/>
  <c r="V22" i="2"/>
  <c r="T22" i="2"/>
  <c r="R22" i="2"/>
  <c r="P22" i="2"/>
  <c r="N22" i="2"/>
  <c r="V21" i="2"/>
  <c r="T21" i="2"/>
  <c r="R21" i="2"/>
  <c r="P21" i="2"/>
  <c r="N21" i="2"/>
  <c r="V20" i="2"/>
  <c r="T20" i="2"/>
  <c r="R20" i="2"/>
  <c r="P20" i="2"/>
  <c r="N20" i="2"/>
  <c r="V19" i="2"/>
  <c r="T19" i="2"/>
  <c r="R19" i="2"/>
  <c r="P19" i="2"/>
  <c r="N19" i="2"/>
  <c r="V18" i="2"/>
  <c r="T18" i="2"/>
  <c r="R18" i="2"/>
  <c r="P18" i="2"/>
  <c r="N18" i="2"/>
  <c r="V17" i="2"/>
  <c r="T17" i="2"/>
  <c r="R17" i="2"/>
  <c r="P17" i="2"/>
  <c r="N17" i="2"/>
  <c r="V16" i="2"/>
  <c r="T16" i="2"/>
  <c r="R16" i="2"/>
  <c r="P16" i="2"/>
  <c r="N16" i="2"/>
  <c r="V15" i="2"/>
  <c r="T15" i="2"/>
  <c r="R15" i="2"/>
  <c r="P15" i="2"/>
  <c r="N15" i="2"/>
  <c r="V14" i="2"/>
  <c r="T14" i="2"/>
  <c r="R14" i="2"/>
  <c r="P14" i="2"/>
  <c r="N14" i="2"/>
  <c r="V13" i="2"/>
  <c r="T13" i="2"/>
  <c r="R13" i="2"/>
  <c r="P13" i="2"/>
  <c r="N13" i="2"/>
  <c r="V12" i="2"/>
  <c r="T12" i="2"/>
  <c r="R12" i="2"/>
  <c r="P12" i="2"/>
  <c r="N12" i="2"/>
  <c r="V11" i="2"/>
  <c r="T11" i="2"/>
  <c r="R11" i="2"/>
  <c r="P11" i="2"/>
  <c r="N11" i="2"/>
  <c r="V10" i="2"/>
  <c r="T10" i="2"/>
  <c r="R10" i="2"/>
  <c r="P10" i="2"/>
  <c r="N10" i="2"/>
  <c r="V9" i="2"/>
  <c r="T9" i="2"/>
  <c r="R9" i="2"/>
  <c r="P9" i="2"/>
  <c r="N9" i="2"/>
  <c r="V8" i="2"/>
  <c r="T8" i="2"/>
  <c r="R8" i="2"/>
  <c r="P8" i="2"/>
  <c r="N8" i="2"/>
  <c r="V7" i="2"/>
  <c r="T7" i="2"/>
  <c r="R7" i="2"/>
  <c r="P7" i="2"/>
  <c r="N7" i="2"/>
  <c r="V6" i="2"/>
  <c r="T6" i="2"/>
  <c r="R6" i="2"/>
  <c r="P6" i="2"/>
  <c r="N6" i="2"/>
  <c r="V5" i="2"/>
  <c r="T5" i="2"/>
  <c r="R5" i="2"/>
  <c r="P5" i="2"/>
  <c r="N5" i="2"/>
  <c r="V4" i="2"/>
  <c r="T4" i="2"/>
  <c r="R4" i="2"/>
  <c r="P4" i="2"/>
  <c r="N4" i="2"/>
  <c r="F38" i="1" l="1"/>
  <c r="E38" i="1"/>
  <c r="D38" i="1"/>
</calcChain>
</file>

<file path=xl/comments1.xml><?xml version="1.0" encoding="utf-8"?>
<comments xmlns="http://schemas.openxmlformats.org/spreadsheetml/2006/main">
  <authors>
    <author>USER</author>
  </authors>
  <commentList>
    <comment ref="E4" authorId="0">
      <text>
        <r>
          <rPr>
            <b/>
            <sz val="8"/>
            <color indexed="81"/>
            <rFont val="Tahoma"/>
            <family val="2"/>
          </rPr>
          <t>USER:</t>
        </r>
        <r>
          <rPr>
            <sz val="8"/>
            <color indexed="81"/>
            <rFont val="Tahoma"/>
            <family val="2"/>
          </rPr>
          <t xml:space="preserve">
ตาย  2 ราย</t>
        </r>
      </text>
    </comment>
    <comment ref="F4" authorId="0">
      <text>
        <r>
          <rPr>
            <b/>
            <sz val="8"/>
            <color indexed="81"/>
            <rFont val="Tahoma"/>
            <family val="2"/>
          </rPr>
          <t>USER:
ตาย 1 ราย</t>
        </r>
      </text>
    </comment>
    <comment ref="D5" authorId="0">
      <text>
        <r>
          <rPr>
            <b/>
            <sz val="8"/>
            <color indexed="81"/>
            <rFont val="Tahoma"/>
            <charset val="222"/>
          </rPr>
          <t>เป้าหมาย   5,083
ผลงาน       7,954</t>
        </r>
      </text>
    </comment>
    <comment ref="E5" authorId="0">
      <text>
        <r>
          <rPr>
            <b/>
            <sz val="8"/>
            <color indexed="81"/>
            <rFont val="Tahoma"/>
            <charset val="222"/>
          </rPr>
          <t>เป้าหมาย   12,282
ผลงาน   7,530</t>
        </r>
        <r>
          <rPr>
            <sz val="8"/>
            <color indexed="81"/>
            <rFont val="Tahoma"/>
            <charset val="222"/>
          </rPr>
          <t xml:space="preserve">
</t>
        </r>
      </text>
    </comment>
    <comment ref="F5" authorId="0">
      <text>
        <r>
          <rPr>
            <sz val="8"/>
            <color indexed="81"/>
            <rFont val="Tahoma"/>
            <charset val="222"/>
          </rPr>
          <t xml:space="preserve">เป้าหมาย  8,915
ผลงาน    5,821
</t>
        </r>
      </text>
    </comment>
    <comment ref="E6" authorId="0">
      <text>
        <r>
          <rPr>
            <b/>
            <sz val="8"/>
            <color indexed="81"/>
            <rFont val="Tahoma"/>
            <charset val="222"/>
          </rPr>
          <t>เป้าหมาย    9,410
ผลงาน      5,584</t>
        </r>
        <r>
          <rPr>
            <sz val="8"/>
            <color indexed="81"/>
            <rFont val="Tahoma"/>
            <charset val="222"/>
          </rPr>
          <t xml:space="preserve">
</t>
        </r>
      </text>
    </comment>
    <comment ref="D7" authorId="0">
      <text>
        <r>
          <rPr>
            <sz val="8"/>
            <color indexed="81"/>
            <rFont val="Tahoma"/>
            <charset val="222"/>
          </rPr>
          <t>เป้าหมาย   9,897
ผลงาน    833</t>
        </r>
      </text>
    </comment>
    <comment ref="E7" authorId="0">
      <text>
        <r>
          <rPr>
            <sz val="8"/>
            <color indexed="81"/>
            <rFont val="Tahoma"/>
            <charset val="222"/>
          </rPr>
          <t xml:space="preserve">เป้าหมาย   9,501
ผลงาน  787
</t>
        </r>
      </text>
    </comment>
    <comment ref="F7" authorId="0">
      <text>
        <r>
          <rPr>
            <sz val="8"/>
            <color indexed="81"/>
            <rFont val="Tahoma"/>
            <charset val="222"/>
          </rPr>
          <t>เป้าหมาย   8,497
ผลงาน   755</t>
        </r>
      </text>
    </comment>
    <comment ref="D8" authorId="0">
      <text>
        <r>
          <rPr>
            <b/>
            <sz val="8"/>
            <color indexed="81"/>
            <rFont val="Tahoma"/>
            <family val="2"/>
          </rPr>
          <t>USER:</t>
        </r>
        <r>
          <rPr>
            <sz val="8"/>
            <color indexed="81"/>
            <rFont val="Tahoma"/>
            <family val="2"/>
          </rPr>
          <t xml:space="preserve">
เป้าหมาย 94,422
ผลงาน 88,391</t>
        </r>
      </text>
    </comment>
    <comment ref="E8" authorId="0">
      <text>
        <r>
          <rPr>
            <b/>
            <sz val="8"/>
            <color indexed="81"/>
            <rFont val="Tahoma"/>
            <family val="2"/>
          </rPr>
          <t>USER:</t>
        </r>
        <r>
          <rPr>
            <sz val="8"/>
            <color indexed="81"/>
            <rFont val="Tahoma"/>
            <family val="2"/>
          </rPr>
          <t xml:space="preserve">
เป้าหมาย 500
ผลงาน439</t>
        </r>
      </text>
    </comment>
    <comment ref="F8" authorId="0">
      <text>
        <r>
          <rPr>
            <b/>
            <sz val="8"/>
            <color indexed="81"/>
            <rFont val="Tahoma"/>
            <family val="2"/>
          </rPr>
          <t>USER:</t>
        </r>
        <r>
          <rPr>
            <sz val="8"/>
            <color indexed="81"/>
            <rFont val="Tahoma"/>
            <family val="2"/>
          </rPr>
          <t xml:space="preserve">
เป้าหมาย 110,987
ผลงาน  97,569</t>
        </r>
      </text>
    </comment>
    <comment ref="D12" authorId="0">
      <text>
        <r>
          <rPr>
            <b/>
            <sz val="8"/>
            <color indexed="81"/>
            <rFont val="Tahoma"/>
            <family val="2"/>
          </rPr>
          <t>USER:</t>
        </r>
        <r>
          <rPr>
            <sz val="8"/>
            <color indexed="81"/>
            <rFont val="Tahoma"/>
            <family val="2"/>
          </rPr>
          <t xml:space="preserve">
เป้าหมาย  73,091
ผลงาน 2,136</t>
        </r>
      </text>
    </comment>
    <comment ref="E12" authorId="0">
      <text>
        <r>
          <rPr>
            <b/>
            <sz val="8"/>
            <color indexed="81"/>
            <rFont val="Tahoma"/>
            <family val="2"/>
          </rPr>
          <t>USER:</t>
        </r>
        <r>
          <rPr>
            <sz val="8"/>
            <color indexed="81"/>
            <rFont val="Tahoma"/>
            <family val="2"/>
          </rPr>
          <t xml:space="preserve">
เป้าหมาย  72,700
ผลงาน  1,149</t>
        </r>
      </text>
    </comment>
    <comment ref="F12" authorId="0">
      <text>
        <r>
          <rPr>
            <b/>
            <sz val="8"/>
            <color indexed="81"/>
            <rFont val="Tahoma"/>
            <family val="2"/>
          </rPr>
          <t>USER:</t>
        </r>
        <r>
          <rPr>
            <sz val="8"/>
            <color indexed="81"/>
            <rFont val="Tahoma"/>
            <family val="2"/>
          </rPr>
          <t xml:space="preserve">
เป้าหมาย  67,515
ผลงาน   1,314</t>
        </r>
      </text>
    </comment>
    <comment ref="E17" authorId="0">
      <text>
        <r>
          <rPr>
            <b/>
            <sz val="8"/>
            <color indexed="81"/>
            <rFont val="Tahoma"/>
            <family val="2"/>
          </rPr>
          <t>USER:</t>
        </r>
        <r>
          <rPr>
            <sz val="8"/>
            <color indexed="81"/>
            <rFont val="Tahoma"/>
            <family val="2"/>
          </rPr>
          <t xml:space="preserve">
เป้าหมาย   392,390
ตาย   9   ราย</t>
        </r>
      </text>
    </comment>
    <comment ref="F17" authorId="0">
      <text>
        <r>
          <rPr>
            <b/>
            <sz val="8"/>
            <color indexed="81"/>
            <rFont val="Tahoma"/>
            <family val="2"/>
          </rPr>
          <t>USER:</t>
        </r>
        <r>
          <rPr>
            <sz val="8"/>
            <color indexed="81"/>
            <rFont val="Tahoma"/>
            <family val="2"/>
          </rPr>
          <t xml:space="preserve">
เป้าหมาย   378,419
ตาย  19  ราย </t>
        </r>
      </text>
    </comment>
    <comment ref="D18" authorId="0">
      <text>
        <r>
          <rPr>
            <b/>
            <sz val="8"/>
            <color indexed="81"/>
            <rFont val="Tahoma"/>
            <family val="2"/>
          </rPr>
          <t>USER:</t>
        </r>
        <r>
          <rPr>
            <sz val="8"/>
            <color indexed="81"/>
            <rFont val="Tahoma"/>
            <family val="2"/>
          </rPr>
          <t xml:space="preserve">
ตาย 145 ราย</t>
        </r>
      </text>
    </comment>
    <comment ref="E18" authorId="0">
      <text>
        <r>
          <rPr>
            <b/>
            <sz val="8"/>
            <color indexed="81"/>
            <rFont val="Tahoma"/>
            <family val="2"/>
          </rPr>
          <t>USER:</t>
        </r>
        <r>
          <rPr>
            <sz val="8"/>
            <color indexed="81"/>
            <rFont val="Tahoma"/>
            <family val="2"/>
          </rPr>
          <t xml:space="preserve">
ตาย  121  ราย</t>
        </r>
      </text>
    </comment>
    <comment ref="F18" authorId="0">
      <text>
        <r>
          <rPr>
            <b/>
            <sz val="8"/>
            <color indexed="81"/>
            <rFont val="Tahoma"/>
            <family val="2"/>
          </rPr>
          <t>ตาย  190 ราย</t>
        </r>
      </text>
    </comment>
    <comment ref="E30" authorId="0">
      <text>
        <r>
          <rPr>
            <sz val="8"/>
            <color indexed="81"/>
            <rFont val="Tahoma"/>
            <charset val="222"/>
          </rPr>
          <t xml:space="preserve">เป้าหมาย   498,164
ผลงาน      621,721
 </t>
        </r>
      </text>
    </comment>
    <comment ref="F30" authorId="0">
      <text>
        <r>
          <rPr>
            <b/>
            <sz val="8"/>
            <color indexed="81"/>
            <rFont val="Tahoma"/>
            <charset val="222"/>
          </rPr>
          <t>เป้าหมาย   624,957
ผลงาน    523,161</t>
        </r>
        <r>
          <rPr>
            <sz val="8"/>
            <color indexed="81"/>
            <rFont val="Tahoma"/>
            <charset val="222"/>
          </rPr>
          <t xml:space="preserve">
</t>
        </r>
      </text>
    </comment>
    <comment ref="D31" authorId="0">
      <text>
        <r>
          <rPr>
            <b/>
            <sz val="8"/>
            <color indexed="81"/>
            <rFont val="Tahoma"/>
            <family val="2"/>
          </rPr>
          <t>USER:</t>
        </r>
        <r>
          <rPr>
            <sz val="8"/>
            <color indexed="81"/>
            <rFont val="Tahoma"/>
            <family val="2"/>
          </rPr>
          <t xml:space="preserve">
เป้าหมาย  13,900
ผลงาน   4,546</t>
        </r>
      </text>
    </comment>
    <comment ref="E31" authorId="0">
      <text>
        <r>
          <rPr>
            <b/>
            <sz val="8"/>
            <color indexed="81"/>
            <rFont val="Tahoma"/>
            <family val="2"/>
          </rPr>
          <t>USER:</t>
        </r>
        <r>
          <rPr>
            <sz val="8"/>
            <color indexed="81"/>
            <rFont val="Tahoma"/>
            <family val="2"/>
          </rPr>
          <t xml:space="preserve">
เป้าหมาย   73,241
ผลงาน   14,083</t>
        </r>
      </text>
    </comment>
    <comment ref="F31" authorId="0">
      <text>
        <r>
          <rPr>
            <b/>
            <sz val="8"/>
            <color indexed="81"/>
            <rFont val="Tahoma"/>
            <family val="2"/>
          </rPr>
          <t>USER:</t>
        </r>
        <r>
          <rPr>
            <sz val="8"/>
            <color indexed="81"/>
            <rFont val="Tahoma"/>
            <family val="2"/>
          </rPr>
          <t xml:space="preserve">
เป้าหมาย  88,360
ผลงาน  22,521</t>
        </r>
      </text>
    </comment>
    <comment ref="D32" authorId="0">
      <text>
        <r>
          <rPr>
            <b/>
            <sz val="8"/>
            <color indexed="81"/>
            <rFont val="Tahoma"/>
            <family val="2"/>
          </rPr>
          <t>USER:</t>
        </r>
        <r>
          <rPr>
            <sz val="8"/>
            <color indexed="81"/>
            <rFont val="Tahoma"/>
            <family val="2"/>
          </rPr>
          <t xml:space="preserve">
เป้าหมาย   52,701
ผลงาน   23,578</t>
        </r>
      </text>
    </comment>
    <comment ref="E32" authorId="0">
      <text>
        <r>
          <rPr>
            <b/>
            <sz val="8"/>
            <color indexed="81"/>
            <rFont val="Tahoma"/>
            <family val="2"/>
          </rPr>
          <t>USER:</t>
        </r>
        <r>
          <rPr>
            <sz val="8"/>
            <color indexed="81"/>
            <rFont val="Tahoma"/>
            <family val="2"/>
          </rPr>
          <t xml:space="preserve">
เป้าหมาย  105,974
ผลงาน  23,968</t>
        </r>
      </text>
    </comment>
    <comment ref="F32" authorId="0">
      <text>
        <r>
          <rPr>
            <b/>
            <sz val="8"/>
            <color indexed="81"/>
            <rFont val="Tahoma"/>
            <family val="2"/>
          </rPr>
          <t>USER:</t>
        </r>
        <r>
          <rPr>
            <sz val="8"/>
            <color indexed="81"/>
            <rFont val="Tahoma"/>
            <family val="2"/>
          </rPr>
          <t xml:space="preserve">
เป้าหมาย  142,288
ผลงาน   54,720</t>
        </r>
      </text>
    </comment>
    <comment ref="D36" authorId="0">
      <text>
        <r>
          <rPr>
            <b/>
            <sz val="8"/>
            <color indexed="81"/>
            <rFont val="Tahoma"/>
            <family val="2"/>
          </rPr>
          <t>USER:</t>
        </r>
        <r>
          <rPr>
            <sz val="8"/>
            <color indexed="81"/>
            <rFont val="Tahoma"/>
            <family val="2"/>
          </rPr>
          <t xml:space="preserve">
เป้าหมาย  1,204
ตาย   27  ราย</t>
        </r>
      </text>
    </comment>
    <comment ref="E36" authorId="0">
      <text>
        <r>
          <rPr>
            <b/>
            <sz val="8"/>
            <color indexed="81"/>
            <rFont val="Tahoma"/>
            <family val="2"/>
          </rPr>
          <t>USER:</t>
        </r>
        <r>
          <rPr>
            <sz val="8"/>
            <color indexed="81"/>
            <rFont val="Tahoma"/>
            <family val="2"/>
          </rPr>
          <t xml:space="preserve">
เป้าหมาย 9,428
ตาย   19 ราย</t>
        </r>
      </text>
    </comment>
    <comment ref="F36" authorId="0">
      <text>
        <r>
          <rPr>
            <b/>
            <sz val="8"/>
            <color indexed="81"/>
            <rFont val="Tahoma"/>
            <family val="2"/>
          </rPr>
          <t>USER:</t>
        </r>
        <r>
          <rPr>
            <sz val="8"/>
            <color indexed="81"/>
            <rFont val="Tahoma"/>
            <family val="2"/>
          </rPr>
          <t xml:space="preserve">
เป้าหมาย  11,930  
ตาย   37   ราย</t>
        </r>
      </text>
    </comment>
    <comment ref="D38" authorId="0">
      <text>
        <r>
          <rPr>
            <b/>
            <sz val="8"/>
            <color indexed="81"/>
            <rFont val="Tahoma"/>
            <family val="2"/>
          </rPr>
          <t>USER:</t>
        </r>
        <r>
          <rPr>
            <sz val="8"/>
            <color indexed="81"/>
            <rFont val="Tahoma"/>
            <family val="2"/>
          </rPr>
          <t xml:space="preserve">
ฆ่าตัวตายสำเร็จ  29 ราย</t>
        </r>
      </text>
    </comment>
    <comment ref="E38" authorId="0">
      <text>
        <r>
          <rPr>
            <b/>
            <sz val="8"/>
            <color indexed="81"/>
            <rFont val="Tahoma"/>
            <family val="2"/>
          </rPr>
          <t>USER:</t>
        </r>
        <r>
          <rPr>
            <sz val="8"/>
            <color indexed="81"/>
            <rFont val="Tahoma"/>
            <family val="2"/>
          </rPr>
          <t xml:space="preserve">
ฆ่าตัวตายสำเร็จ 20 ราย</t>
        </r>
      </text>
    </comment>
    <comment ref="F38" authorId="0">
      <text>
        <r>
          <rPr>
            <b/>
            <sz val="8"/>
            <color indexed="81"/>
            <rFont val="Tahoma"/>
            <family val="2"/>
          </rPr>
          <t>USER:</t>
        </r>
        <r>
          <rPr>
            <sz val="8"/>
            <color indexed="81"/>
            <rFont val="Tahoma"/>
            <family val="2"/>
          </rPr>
          <t xml:space="preserve">
ฆ่าตัวตายสำเร็จ 7 ราย</t>
        </r>
      </text>
    </comment>
    <comment ref="D39" authorId="0">
      <text>
        <r>
          <rPr>
            <b/>
            <sz val="8"/>
            <color indexed="81"/>
            <rFont val="Tahoma"/>
            <charset val="222"/>
          </rPr>
          <t>เป้าหมาย  1,836,523
ตาย  77 ราย</t>
        </r>
        <r>
          <rPr>
            <sz val="8"/>
            <color indexed="81"/>
            <rFont val="Tahoma"/>
            <charset val="222"/>
          </rPr>
          <t xml:space="preserve">
</t>
        </r>
      </text>
    </comment>
    <comment ref="E39" authorId="0">
      <text>
        <r>
          <rPr>
            <sz val="8"/>
            <color indexed="81"/>
            <rFont val="Tahoma"/>
            <charset val="222"/>
          </rPr>
          <t xml:space="preserve">เป้าหมาย  1,844,668
ตาย  486  ราย
</t>
        </r>
      </text>
    </comment>
    <comment ref="F39" authorId="0">
      <text>
        <r>
          <rPr>
            <b/>
            <sz val="8"/>
            <color indexed="81"/>
            <rFont val="Tahoma"/>
            <charset val="222"/>
          </rPr>
          <t>เป้าหมาย  1,857,429
ตาย  180 ราย</t>
        </r>
        <r>
          <rPr>
            <sz val="8"/>
            <color indexed="81"/>
            <rFont val="Tahoma"/>
            <charset val="222"/>
          </rPr>
          <t xml:space="preserve">
</t>
        </r>
      </text>
    </comment>
    <comment ref="F45" authorId="0">
      <text>
        <r>
          <rPr>
            <b/>
            <sz val="8"/>
            <color indexed="81"/>
            <rFont val="Tahoma"/>
            <family val="2"/>
          </rPr>
          <t>USER:</t>
        </r>
        <r>
          <rPr>
            <sz val="8"/>
            <color indexed="81"/>
            <rFont val="Tahoma"/>
            <family val="2"/>
          </rPr>
          <t xml:space="preserve">
เป้าหมาย  1,061
ผลงาน   945</t>
        </r>
      </text>
    </comment>
    <comment ref="E49" authorId="0">
      <text>
        <r>
          <rPr>
            <b/>
            <sz val="8"/>
            <color indexed="81"/>
            <rFont val="Tahoma"/>
            <family val="2"/>
          </rPr>
          <t>USER:</t>
        </r>
        <r>
          <rPr>
            <sz val="8"/>
            <color indexed="81"/>
            <rFont val="Tahoma"/>
            <family val="2"/>
          </rPr>
          <t xml:space="preserve">
เป้าหมาย 26 รพ.
ผ่าน 16 แห่ง</t>
        </r>
      </text>
    </comment>
    <comment ref="D51" authorId="0">
      <text>
        <r>
          <rPr>
            <b/>
            <sz val="8"/>
            <color indexed="81"/>
            <rFont val="Tahoma"/>
            <family val="2"/>
          </rPr>
          <t>USER:</t>
        </r>
        <r>
          <rPr>
            <sz val="8"/>
            <color indexed="81"/>
            <rFont val="Tahoma"/>
            <family val="2"/>
          </rPr>
          <t xml:space="preserve">
เป้าหมาย   181
ผลงาน   119</t>
        </r>
      </text>
    </comment>
    <comment ref="E51" authorId="0">
      <text>
        <r>
          <rPr>
            <b/>
            <sz val="8"/>
            <color indexed="81"/>
            <rFont val="Tahoma"/>
            <family val="2"/>
          </rPr>
          <t>USER:</t>
        </r>
        <r>
          <rPr>
            <sz val="8"/>
            <color indexed="81"/>
            <rFont val="Tahoma"/>
            <family val="2"/>
          </rPr>
          <t xml:space="preserve">
เป้าหมาย  182
ผลงาน   106</t>
        </r>
      </text>
    </comment>
    <comment ref="F51" authorId="0">
      <text>
        <r>
          <rPr>
            <b/>
            <sz val="8"/>
            <color indexed="81"/>
            <rFont val="Tahoma"/>
            <family val="2"/>
          </rPr>
          <t>USER:</t>
        </r>
        <r>
          <rPr>
            <sz val="8"/>
            <color indexed="81"/>
            <rFont val="Tahoma"/>
            <family val="2"/>
          </rPr>
          <t xml:space="preserve">
เป้าหมาย  413
ผลงาน  373</t>
        </r>
      </text>
    </comment>
    <comment ref="D52" authorId="0">
      <text>
        <r>
          <rPr>
            <b/>
            <sz val="8"/>
            <color indexed="81"/>
            <rFont val="Tahoma"/>
            <family val="2"/>
          </rPr>
          <t>USER:</t>
        </r>
        <r>
          <rPr>
            <sz val="8"/>
            <color indexed="81"/>
            <rFont val="Tahoma"/>
            <family val="2"/>
          </rPr>
          <t xml:space="preserve">
เป้าหมาย 4,718
ผลงาน  4,391</t>
        </r>
      </text>
    </comment>
    <comment ref="F52" authorId="0">
      <text>
        <r>
          <rPr>
            <b/>
            <sz val="8"/>
            <color indexed="81"/>
            <rFont val="Tahoma"/>
            <family val="2"/>
          </rPr>
          <t>USER:</t>
        </r>
        <r>
          <rPr>
            <sz val="8"/>
            <color indexed="81"/>
            <rFont val="Tahoma"/>
            <family val="2"/>
          </rPr>
          <t xml:space="preserve">
เป้าหมาย  285
ผลงาน   272</t>
        </r>
      </text>
    </comment>
    <comment ref="E59" authorId="0">
      <text>
        <r>
          <rPr>
            <b/>
            <sz val="8"/>
            <color indexed="81"/>
            <rFont val="Tahoma"/>
            <family val="2"/>
          </rPr>
          <t>USER:</t>
        </r>
        <r>
          <rPr>
            <sz val="8"/>
            <color indexed="81"/>
            <rFont val="Tahoma"/>
            <family val="2"/>
          </rPr>
          <t xml:space="preserve">
เป้าหมาย  1,111,182,336.98
ผลงาน   166,608,040.28</t>
        </r>
      </text>
    </comment>
    <comment ref="F59" authorId="0">
      <text>
        <r>
          <rPr>
            <b/>
            <sz val="8"/>
            <color indexed="81"/>
            <rFont val="Tahoma"/>
            <family val="2"/>
          </rPr>
          <t>USER:</t>
        </r>
        <r>
          <rPr>
            <sz val="8"/>
            <color indexed="81"/>
            <rFont val="Tahoma"/>
            <family val="2"/>
          </rPr>
          <t xml:space="preserve">
เป้าหมาย  1,150,810,926.55
ผลงาน   120,789,603.37</t>
        </r>
      </text>
    </comment>
  </commentList>
</comments>
</file>

<file path=xl/comments2.xml><?xml version="1.0" encoding="utf-8"?>
<comments xmlns="http://schemas.openxmlformats.org/spreadsheetml/2006/main">
  <authors>
    <author>USER</author>
  </authors>
  <commentList>
    <comment ref="A2" authorId="0">
      <text>
        <r>
          <rPr>
            <sz val="8"/>
            <color indexed="81"/>
            <rFont val="Tahoma"/>
            <family val="2"/>
          </rPr>
          <t xml:space="preserve">ข้อมูล สนย.
</t>
        </r>
      </text>
    </comment>
    <comment ref="A5" authorId="0">
      <text>
        <r>
          <rPr>
            <b/>
            <sz val="8"/>
            <color indexed="81"/>
            <rFont val="Tahoma"/>
            <family val="2"/>
          </rPr>
          <t>ข้อมูล สนย.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11" authorId="0">
      <text>
        <r>
          <rPr>
            <sz val="8"/>
            <color indexed="81"/>
            <rFont val="Tahoma"/>
            <family val="2"/>
          </rPr>
          <t xml:space="preserve">ข้อมูล dopa.go.th
มหาดไทย
</t>
        </r>
      </text>
    </comment>
  </commentList>
</comments>
</file>

<file path=xl/sharedStrings.xml><?xml version="1.0" encoding="utf-8"?>
<sst xmlns="http://schemas.openxmlformats.org/spreadsheetml/2006/main" count="413" uniqueCount="301">
  <si>
    <t>ที่</t>
  </si>
  <si>
    <t>ตัวชี้วัด</t>
  </si>
  <si>
    <t>คณะที่ 2 การพัฒนาระบบบริการ</t>
  </si>
  <si>
    <t>คณะที่ 3 การพัฒนาทรัพยากรมนุษย์</t>
  </si>
  <si>
    <t xml:space="preserve">คณะที่ 1 </t>
  </si>
  <si>
    <t>ความชุกของผู้บริโภคแอลกอฮอล์ ปชก.15-19ปี (ไม่เกินร้อยละ 5 )</t>
  </si>
  <si>
    <t>อัตราส่วนการตายมารดาไทย (≤ 20 ต่อการเกิดมีชีพแสนคน)</t>
  </si>
  <si>
    <t>ร้อยละของเด็กอายุ 0-5 ปี มีพัฒนาการสมวัย (ร้อยละ 80)</t>
  </si>
  <si>
    <t>ร้อยละของเด็กอายุ 0-5 ปี สูงดีสมส่วน (ร้อยละ 51)</t>
  </si>
  <si>
    <t>ร้อยละของเด็กวัยเรียน สูงดีสมส่วน (6-14ปี) (ร้อยละ 66)</t>
  </si>
  <si>
    <t>ร้อยละของเด็กกลุ่มอายุ 0-12 ปีฟันดีไม่มีผุ (cavity free) (ร้อยละ 52)</t>
  </si>
  <si>
    <t>อัตราการคลอดมีชีพในหญิงอายุ 15-19 ปี (42 ต่อ 1000)</t>
  </si>
  <si>
    <t>ร้อยละของต่าบลที่มีระบบการส่งเสริมสุขภาพดูแลผู้สูงอายุระยะยาว (Long Term Care) ในชุมชนผ่านเกณฑ์ ระดับ 5 (ร้อยละ 50)</t>
  </si>
  <si>
    <t>ร้อยละของจังหวัดมีศูนย์ปฏิบัติการภาวะฉุกเฉิน (EOC) และทีมตระหนักรู้สถานการณ์ (SAT) ที่สามารถปฏิบัติงานได้จริง (ร้อยละ 80)</t>
  </si>
  <si>
    <t>อัตราความสำเร็จการรักษาผู้ป่วยวัณโรครายใหม่และกลับเป็นซ้ำ (ร้อยละ 85)</t>
  </si>
  <si>
    <t>อัตราการเสียชีวิตจากการจมน้ำของเด็กอายุน้อยกว่า 15 ปี (≤ 5 ต่อประชากรแสนคน)</t>
  </si>
  <si>
    <t>อัตราการเสียชีวิตจากการบาดเจ็บทางถนน (≤ 18 ต่อ ประชากรแสนคน)</t>
  </si>
  <si>
    <t>อัตราเพิ่มของผู้ป่วยความดันโลหิตสูงรายใหม่ลดลง (ร้อยละ 2.5)</t>
  </si>
  <si>
    <t>อัตราเพิ่มผู้ป่วยเบาหวานรายใหม่ลดลง (ร้อยละ 5.0)</t>
  </si>
  <si>
    <t>ร้อยละของผลิตภัณฑ์อาหารสดและอาหารแปรรูปมีความปลอดภัย (ร้อยละ 80)</t>
  </si>
  <si>
    <t>ร้อยละของผลิตภัณฑ์สุขภาพที่ได้รับการตรวจสอบได้มาตรฐานตามเกณฑ์ที่กำหนด (ร้อยละ 95)</t>
  </si>
  <si>
    <t>ร้อยละของสถานพยาบาล ผ่านมาตรฐานตามเกณฑ์ที่กำหนด (ร้อยละ 100)</t>
  </si>
  <si>
    <t>ร้อยละของสถานประกอบการเพื่อสุขภาพ ผ่านมาตรฐานตามเกณฑ์ที่กำหนด (ร้อยละ 60)</t>
  </si>
  <si>
    <t>ร้อยละของ รพศ./รพท.ที่พัฒนาอนามัยสิ่งแวดล้อมได้ตามเกณฑ์ ระดับพื้นฐาน GREEN&amp;CLEAN Hospital (ร้อยละ 75)</t>
  </si>
  <si>
    <t>ร้อยละของผู้ป่วยเบาหวาน ความดันโลหิตสูงที่ขึ้นทะเบียนได้รับการประเมินโอกาสเสี่ยงต่อโรคหัวใจและหลอดเลือด (CVD Risk) (ร้อยละ 80)</t>
  </si>
  <si>
    <t>อัตราตายของผู้ป่วยโรคหลอดเลือดสมอง (&lt;ร้อยละ 7)</t>
  </si>
  <si>
    <t>ร้อยละของโรงพยาบาลที่ใช้ยาอย่างสมเหตุผล (ร้อยละ 80)</t>
  </si>
  <si>
    <t>ร้อยละของผู้ป่วยนอกได้รับบริการการแพทย์แผนไทยและการแพทย์ทางเลือกที่ได้มาตรฐาน (ร้อยละ 18.5)</t>
  </si>
  <si>
    <t>อัตราการฆ่าตัวตายสำเร็จ (≤ 6.3 ต่อประชากรแสนคน)</t>
  </si>
  <si>
    <t>อัตราตายจากโรคหลอดเลือดหัวใจ (&lt;ร้อยละ 27.4)</t>
  </si>
  <si>
    <t>ร้อยละของผู้ป่วยมะเร็ง 5 อันดับแรก ที่ได้รับการรักษาด้วยการผ่าตัด ภายในระยะเวลา 4 สัปดาห์ (ร้อยละ 80)</t>
  </si>
  <si>
    <t>ร้อยละของผู้ป่วยมะเร็ง 5 อันดับแรก ที่ได้รับการรักษาด้วยเคมีบำบัด ภายในระยะเวลา 6 สัปดาห์ (ร้อยละ 80)</t>
  </si>
  <si>
    <t>ร้อยละของผู้ป่วยมะเร็ง 5 อันดับแรก ที่ได้รับการรักษาด้วยรังสีรักษา ภายในระยะเวลา 6 สัปดาห์ (ร้อยละ 80)</t>
  </si>
  <si>
    <t>ร้อยละของผู้ป่วย CKD ที่มีอัตราการลดลงของ eGFR&lt;4 ml/min/1.73m2/yr (ร้อยละ 65)</t>
  </si>
  <si>
    <t>การตรวจ serum Cr ด้วย enzymatic method ของ รพ.ระดับ F2 ขึ้นไป (ร้อยละ 100)</t>
  </si>
  <si>
    <t>ร้อยละของผู้ป่วยตาบอดจากต้อกระจก (Blinding Cataract) ได้รับการผ่าตัดภายใน 30 วัน (ร้อยละ 80)</t>
  </si>
  <si>
    <t>จำนวนการปลูกถ่ายไตสำเร็จ (ร้อยละ 100 ของจำนวนเป้าหมาย)</t>
  </si>
  <si>
    <t>ร้อยละของโรงพยาบาล F2 ขึ้นไป ที่มีระบบ ECS คุณภาพ (ร้อยละ 60)</t>
  </si>
  <si>
    <t>อัตราตายจากการบาดเจ็บ (Trauma) (&lt;ร้อยละ 1)</t>
  </si>
  <si>
    <t>ร้อยละของ รพ.สต. ในแต่ละอำเภอที่ผ่านเกณฑ์ระดับการพัฒนาคุณภาพ (ร้อยละ 10)</t>
  </si>
  <si>
    <t>ร้อยละของหน่วยงานที่มีการนำดัชนีความสุขของคนทำงาน (Happy Work Life Index) และ Core Value "MOPH" ไปใช้ (ร้อยละ 50)</t>
  </si>
  <si>
    <t>ร้อยละของครอบครัวที่มีศักยภาพในการดูแลสุขภาพตนเองได้ตามเกณฑ์ที่กำหนด (ร้อยละ 50)</t>
  </si>
  <si>
    <t>ร้อยละของหน่วยงานในสังกัดกระทรวงสาธารณสุขผ่านเกณฑ์การประเมิน ITA 
(ร้อยละ 85)</t>
  </si>
  <si>
    <t>ร้อยละของการจัดซื้อร่วมของยา เวชภัณฑ์ที่ไม่ใช่ยา วัสดุวิทยาศาสตร์ และวัสดุทันตกรรม (ร้อยละ 20)</t>
  </si>
  <si>
    <t>ร้อยละของจังหวัดและหน่วยบริการที่ผ่านเกณฑ์คุณภาพข้อมูล (ร้อยละ 100)</t>
  </si>
  <si>
    <t>ร้อยละข้อมูลสาเหตุการตายที่ไม่ทราบสาเหตุ (Ill Defined) ของจังหวัด (&lt;ร้อยละ 25)</t>
  </si>
  <si>
    <t>ร้อยละของหน่วยบริการที่ผ่านเกณฑ์คุณภาพข้อมูล (ร้อยละ 80)</t>
  </si>
  <si>
    <t>ร้อยละของประชากรเข้าถึงบริการการแพทย์ฉุกเฉินปี 2560 (ร้อยละ 95.5)</t>
  </si>
  <si>
    <t>ร้อยละของหน่วยบริการที่ประสบภาวะวิกฤติทางการเงิน (ร้อยละ 8)</t>
  </si>
  <si>
    <t>ร้อยละผลงานวิจัย/R2R ด้านสุขภาพที่เผยแพร่ให้หน่วยงานต่างๆนำไปใช้ประโยชน์ (ร้อยละ 20)</t>
  </si>
  <si>
    <t>ร้อยละผู้ป่วย STEMI  ได้รับยาละลายลิ่มเลือด หรือการทำ PPCI (มากกว่า 70%)</t>
  </si>
  <si>
    <t>อัตราตายทารกแรกเกิดอายุน้อยกว่า 28 วัน  (≤ 4 ต่อพันการเกิดมีชีพ)</t>
  </si>
  <si>
    <t>ร้อยละของผู้ป่วยโรคเบาหวานที่ควบคุมได้ดี (ร้อยละ 40)</t>
  </si>
  <si>
    <t>ร้อยละของผู้ป่วยโรคความดันโลหิตสูงที่ควบคุมได้ดี (ร้อยละ 50)</t>
  </si>
  <si>
    <t>ร้อยละของผู้เสพยาเสพติดที่ผ่านการบำบัดแล้วไม่กลับไปเสพซ้ำ (ร้อยละ 80)</t>
  </si>
  <si>
    <t>(HDC)</t>
  </si>
  <si>
    <t>ร้อยละของโรงพยาบาลศูนย์ โรงพยาบาลทั่วไป รพช. สังกัดกระทรวงสาธารณสุขมีคุณภาพมาตรฐาน และผ่านการรับรอง HA ขั้น 3 (ร้อยละ 100)</t>
  </si>
  <si>
    <t>ร้อยละหญิงตั้งครรภ์ได้รับการฝากครรภ์ครั้งแรกก่อนหรือเท่ากับ 12 สัปดาห์</t>
  </si>
  <si>
    <t>HDC</t>
  </si>
  <si>
    <t>ทารกแรกเกิด LBW น.น.น้อยกว่า 2,500 กรัม</t>
  </si>
  <si>
    <t>ร้อยละของผู้ป่วยยาเสพติดที่หยุดเสพต่อเนื่อง 3 เดือน หลังจำหน่ายจากการบำบัดรักษาตามเกณฑ์กำหนด
 (ร้อยละ 92)</t>
  </si>
  <si>
    <t>ร้อยละของสถานพยาบาลและสถานประกอบการเพื่อสุขภาพผ่านเกณฑ์มาตรฐานตามที่กฎหมายกำหนด 
(ร้อยละ 80)</t>
  </si>
  <si>
    <t>ร้อยละของพื้นที่ที่มีคลินิกหมอครอบครัว (Primary Care Cluster) (ร้อยละ 90 ของทีมเป้าหมาย รพศ./รพท. 
3 ทีม, รพช. 1 ทีมต่อจังหวัด)</t>
  </si>
  <si>
    <t>ประชากร 35 ปีขึ้นไปได้รับการคัดกรอง และเสี่ยงต่อโรคเบาหวาน</t>
  </si>
  <si>
    <t xml:space="preserve">ผลงาน สสจ.อุบลราชธานี  ปีงบประมาณ </t>
  </si>
  <si>
    <t>ร้อยละหญิงฝากครรภ์ 5 ครั้งคุณภาพ (มากกว่าร้อยละ 60)</t>
  </si>
  <si>
    <t>เอกสารสรุปตรวจราชการ</t>
  </si>
  <si>
    <t xml:space="preserve">                                                                  ผลงานตามตัวชี้วัด สำนักงานสาธารณสุขจังหวัออุบลราชธานี ปี 2556-2559</t>
  </si>
  <si>
    <t>อัตราป่วย/ประชากรแสนคน  (ประชากรกลางปี : คน)</t>
  </si>
  <si>
    <t xml:space="preserve">ที่มา : ระบบรายงาน 504 </t>
  </si>
  <si>
    <t>รหัส</t>
  </si>
  <si>
    <t xml:space="preserve">สาเหตุป่วย ( ชื่อโรค ) </t>
  </si>
  <si>
    <t>จำนวน</t>
  </si>
  <si>
    <t>อัตราป่วย/แสน</t>
  </si>
  <si>
    <t xml:space="preserve">โรคติดเชื้อและปรสิต </t>
  </si>
  <si>
    <t>เนื้องอก.(รวมมะเร็ง)</t>
  </si>
  <si>
    <t>โรคเลือดและอวัยวะสร้างเลือด และความผิดปกติเกี่ยวกั</t>
  </si>
  <si>
    <t>โรคเกี่ยวกับต่อมไร้ท่อ โภชนาการ และเมตะบอลิสัม</t>
  </si>
  <si>
    <t xml:space="preserve">ภาวะแปรปรวนทางจิต และพฤติกรรม </t>
  </si>
  <si>
    <t xml:space="preserve">ระบบประสาท </t>
  </si>
  <si>
    <t xml:space="preserve">โรคตารวมส่วนประกอบของตา </t>
  </si>
  <si>
    <t>โรคหูและปุ่มกกหู</t>
  </si>
  <si>
    <t xml:space="preserve">โรคระบบไหลเวียนเลือด </t>
  </si>
  <si>
    <t xml:space="preserve">โรคระบบหายใจ </t>
  </si>
  <si>
    <t>โรคระบบย่อยอาหาร รวมโรคในช่องปาก</t>
  </si>
  <si>
    <t xml:space="preserve">โรคผิวหนัง และเนื้อเยื่อใต้ผิวหนัง </t>
  </si>
  <si>
    <t>โรคระบบกล้ามเนื้อ รวมโครงร่างและเนื้อยึดเสริม</t>
  </si>
  <si>
    <t xml:space="preserve">โรคระบบสืบพันธุ์ร่วมปัสสาวะ </t>
  </si>
  <si>
    <t xml:space="preserve">ภาระแทรกในการตั้งครรภ์ การคลอด และระยะหลังคลอด </t>
  </si>
  <si>
    <t>ภาวะผิดปกติของทารกที่เกิดขึ้นในระยะปริกำเนิด</t>
  </si>
  <si>
    <t>รูปร่างผิดปกติแต่กำเนิด การพิการจนผิดรูปแต่กำเนิด</t>
  </si>
  <si>
    <t>อาการ อาการแสดงและสิ่งผิดปกติที่พบได้การตรวจทางคลิ</t>
  </si>
  <si>
    <t>การเป็นพิษและผลที่ตามมา</t>
  </si>
  <si>
    <t xml:space="preserve">อุบัติเหตจากการขนส่ง และผลที่ตามมา </t>
  </si>
  <si>
    <t xml:space="preserve">สาเหตุจากภายนอกอื่น ๆ ที่ทำให้ป่วยหรือตาย </t>
  </si>
  <si>
    <t xml:space="preserve">ที่มา : ระบบรายงาน 505 </t>
  </si>
  <si>
    <t>(อัตราป่วยต่อแสนประชากร)</t>
  </si>
  <si>
    <t>ประชากรกลางปี (คน)</t>
  </si>
  <si>
    <t>ลำดับ</t>
  </si>
  <si>
    <t>ICD10</t>
  </si>
  <si>
    <t>สาเหตุการป่วย</t>
  </si>
  <si>
    <t>อัตรา/แสน</t>
  </si>
  <si>
    <t>A01-A02</t>
  </si>
  <si>
    <t>Typhoid,paratyphoid fever…..</t>
  </si>
  <si>
    <t>A03-A09</t>
  </si>
  <si>
    <t>Other intestinal infection disease</t>
  </si>
  <si>
    <t>A15-A19</t>
  </si>
  <si>
    <t>Tuberculosis</t>
  </si>
  <si>
    <t>A30</t>
  </si>
  <si>
    <t>Leprosy</t>
  </si>
  <si>
    <t>A83-A86</t>
  </si>
  <si>
    <t>Viral encephalitis</t>
  </si>
  <si>
    <t>A91-A92</t>
  </si>
  <si>
    <t>DHF and viral hemorrhagic fever</t>
  </si>
  <si>
    <t>B15-B19</t>
  </si>
  <si>
    <t>Viral hepatitis</t>
  </si>
  <si>
    <t>B20-B24</t>
  </si>
  <si>
    <t>HIV</t>
  </si>
  <si>
    <t>B50-B54</t>
  </si>
  <si>
    <t>Malaria</t>
  </si>
  <si>
    <t>A20-A28,A31-A32, A38-A49,A50-A79, A80-A82,A87-A90, A93-A99,B00-B09,B25-B49,B55-B99</t>
  </si>
  <si>
    <t>Other infectious and parasitic…</t>
  </si>
  <si>
    <t>C22</t>
  </si>
  <si>
    <t>CA Liver</t>
  </si>
  <si>
    <t>C34</t>
  </si>
  <si>
    <t>CA Lung</t>
  </si>
  <si>
    <t>C50</t>
  </si>
  <si>
    <t>CA Breast</t>
  </si>
  <si>
    <t>C53</t>
  </si>
  <si>
    <t>CA Cervix</t>
  </si>
  <si>
    <t>D50-D89 (ยกเว้น D56)</t>
  </si>
  <si>
    <t>Disease of the blood and ……</t>
  </si>
  <si>
    <t>D56</t>
  </si>
  <si>
    <t>Thalassaemia</t>
  </si>
  <si>
    <t>E00-E07</t>
  </si>
  <si>
    <t>Disorders of thyroid gland</t>
  </si>
  <si>
    <t>E10-E14</t>
  </si>
  <si>
    <t>DM</t>
  </si>
  <si>
    <t>E15-E90</t>
  </si>
  <si>
    <t>Other endocrine, nutritional……</t>
  </si>
  <si>
    <t>F04-F09</t>
  </si>
  <si>
    <t>Organic, including symptomatic..</t>
  </si>
  <si>
    <t>F10-F19</t>
  </si>
  <si>
    <t>Mental and behavioural disorder..</t>
  </si>
  <si>
    <t>F20-F29</t>
  </si>
  <si>
    <t>Schizophrenia, schizotypal….</t>
  </si>
  <si>
    <t>F30-F39</t>
  </si>
  <si>
    <t>Mood (affective) disorder</t>
  </si>
  <si>
    <t>F40-F48</t>
  </si>
  <si>
    <t>Neurotic, stress-related and…..</t>
  </si>
  <si>
    <t>F70-F79</t>
  </si>
  <si>
    <t>G40-G41</t>
  </si>
  <si>
    <t>Epilepsy</t>
  </si>
  <si>
    <t>G00-G37,G43-G99</t>
  </si>
  <si>
    <t>Other disease of the nervous system</t>
  </si>
  <si>
    <t>H00-H59</t>
  </si>
  <si>
    <t>Disease of the eye and adnexa</t>
  </si>
  <si>
    <t>H60-H95</t>
  </si>
  <si>
    <t>Disease of the ear and mastoid…</t>
  </si>
  <si>
    <t>I00-I02</t>
  </si>
  <si>
    <t>Acute rheumatic fever</t>
  </si>
  <si>
    <t>I05-I09</t>
  </si>
  <si>
    <t>Chronic rheumatic heart disease</t>
  </si>
  <si>
    <t>I10-I15</t>
  </si>
  <si>
    <t>Hypertensive diseases</t>
  </si>
  <si>
    <t>I20-I25</t>
  </si>
  <si>
    <t>Ischaemic heart diseases</t>
  </si>
  <si>
    <t>I26-I52</t>
  </si>
  <si>
    <t>Other heart disease……</t>
  </si>
  <si>
    <t>I60-I69</t>
  </si>
  <si>
    <t>Cerebovascular diseases</t>
  </si>
  <si>
    <t>I70-I99</t>
  </si>
  <si>
    <t>Other diseases of circulatory….</t>
  </si>
  <si>
    <t>J00-J06,J30-J39</t>
  </si>
  <si>
    <t>Acute upper respiratory infecions.</t>
  </si>
  <si>
    <t>J10-J11</t>
  </si>
  <si>
    <t>Influenza</t>
  </si>
  <si>
    <t>J12-J18</t>
  </si>
  <si>
    <t>Pneumonia</t>
  </si>
  <si>
    <t>J40-J44,J47</t>
  </si>
  <si>
    <t>Chronic lower respiratory diseases</t>
  </si>
  <si>
    <t>J45-J46</t>
  </si>
  <si>
    <t>Asthma and acute severe asthma</t>
  </si>
  <si>
    <t>J20-J22,J60-J99</t>
  </si>
  <si>
    <t>Other diseases of the respiratory..</t>
  </si>
  <si>
    <t>K25-K27</t>
  </si>
  <si>
    <t>Gastric and duodenal ulcer..</t>
  </si>
  <si>
    <t>K35-K38</t>
  </si>
  <si>
    <t>Diseases of appendix</t>
  </si>
  <si>
    <t>K40-K46</t>
  </si>
  <si>
    <t>Hernia</t>
  </si>
  <si>
    <t>K50-K55,K65-K67</t>
  </si>
  <si>
    <t>Other disorders of intestines…..</t>
  </si>
  <si>
    <t>K56</t>
  </si>
  <si>
    <t>Paralytic ileus and intestinal obstruction..</t>
  </si>
  <si>
    <t>K70</t>
  </si>
  <si>
    <t>Alcoholic liver diseases</t>
  </si>
  <si>
    <t>K80-K81</t>
  </si>
  <si>
    <t>Choletithiasis and cholecystitis</t>
  </si>
  <si>
    <t>K00-K14,K20-K23, K28-K31,K57-K63, K71-K77,K82-K93</t>
  </si>
  <si>
    <t>Other diseases of digestive system</t>
  </si>
  <si>
    <t>L00-L99</t>
  </si>
  <si>
    <t>Diseases of skin and subcutaneous tissue</t>
  </si>
  <si>
    <t>M00-M25,M40-M99</t>
  </si>
  <si>
    <t>Diseases of the musculoskeletal system</t>
  </si>
  <si>
    <t>M30-M36</t>
  </si>
  <si>
    <t>Systemic connective tissue disorder</t>
  </si>
  <si>
    <t>N17</t>
  </si>
  <si>
    <t>Acute renal failure</t>
  </si>
  <si>
    <t>N18-N19</t>
  </si>
  <si>
    <t>Chronic renal failure</t>
  </si>
  <si>
    <t>N20-N23</t>
  </si>
  <si>
    <t>Urolithiasis</t>
  </si>
  <si>
    <t>N40-N51</t>
  </si>
  <si>
    <t>Diseases of male genital organs</t>
  </si>
  <si>
    <t>N60-N64</t>
  </si>
  <si>
    <t>Disorders of breast</t>
  </si>
  <si>
    <t>N70-N77,N80-N98</t>
  </si>
  <si>
    <t>Diseases of female pelvic organs…</t>
  </si>
  <si>
    <t>N00-N08,N10-N16, N25-N39,N99</t>
  </si>
  <si>
    <t>Other disorders of the genitourinarinary system</t>
  </si>
  <si>
    <t>O00-O08</t>
  </si>
  <si>
    <t>Pregnancy with abortive outcome</t>
  </si>
  <si>
    <t>O80</t>
  </si>
  <si>
    <t>Single spontaneous delivery</t>
  </si>
  <si>
    <t>O10-O75,O81-O99</t>
  </si>
  <si>
    <t>Complication of pregnancy, labour….</t>
  </si>
  <si>
    <t>P10-P15</t>
  </si>
  <si>
    <t>Birth trauma</t>
  </si>
  <si>
    <t>P00-P08,P20-P96</t>
  </si>
  <si>
    <t>Other disorders originating in the perinatal period</t>
  </si>
  <si>
    <t>Q00-Q99</t>
  </si>
  <si>
    <t>Congenital malformations…….</t>
  </si>
  <si>
    <t>R00-R99</t>
  </si>
  <si>
    <t>Symptoms, signs and abnormal clinical and laboratory..</t>
  </si>
  <si>
    <t>V01-V19</t>
  </si>
  <si>
    <t>Pedestrian and pedal cyclist injured</t>
  </si>
  <si>
    <t>V20-V29</t>
  </si>
  <si>
    <t>Motorcycle rider injured in transport accident</t>
  </si>
  <si>
    <t>V30-V99,Y85</t>
  </si>
  <si>
    <t>Other transport accident…..</t>
  </si>
  <si>
    <t>X40-X49,X60-X69,  X85-X90,Y10-Y19</t>
  </si>
  <si>
    <t>Poisoning and toxic effect…..</t>
  </si>
  <si>
    <t>W00-W99,X00-X39, X30-X59,Y86</t>
  </si>
  <si>
    <t>Other external causes……</t>
  </si>
  <si>
    <t>X70-X84</t>
  </si>
  <si>
    <t>Intentional self-harm, except self-poisoning</t>
  </si>
  <si>
    <t>X91-Y09</t>
  </si>
  <si>
    <t>Assaults, except by drug or chemical…</t>
  </si>
  <si>
    <t>Y20-Y34, Y35-Y36  ,Y40-Y84, Y87-Y89</t>
  </si>
  <si>
    <t>Other external causes of mobidity and mortality…</t>
  </si>
  <si>
    <t>สาเหตุการตาย อุบลราชธานี</t>
  </si>
  <si>
    <t>สาเหตุการตาย</t>
  </si>
  <si>
    <t>มะเร็งทุกชนิด (C00-C99)</t>
  </si>
  <si>
    <t>ไตวาย  (N17 -N19)</t>
  </si>
  <si>
    <t>ปอดบวม (J12 - J18)</t>
  </si>
  <si>
    <t>ติดเชื้อในกระแสเลือด (A41 )</t>
  </si>
  <si>
    <t>โรคหลอดเลือดสมอง (I60- I69)</t>
  </si>
  <si>
    <t>อุบัติเหตุจากการจราจรและขนส่ง ทางบก (V00-V99)</t>
  </si>
  <si>
    <t>เบาหวาน (E10 -E14)</t>
  </si>
  <si>
    <t>โรคหัวใจขาดเลือด (I20 -I25)</t>
  </si>
  <si>
    <t>ความดันโลหิตสูง (I10 -I15)</t>
  </si>
  <si>
    <t>ตับแข็ง (K74)</t>
  </si>
  <si>
    <t>วัณโรค (A15 - A 19)</t>
  </si>
  <si>
    <t>ฆ่าตัวตาย (X60-X84)</t>
  </si>
  <si>
    <t>สาเหตุการตายมะเร็ง 10 ลำดับ</t>
  </si>
  <si>
    <t>มะเร็งตับและท่อน้ำดีในตับ  (C22 )</t>
  </si>
  <si>
    <t>มะเร็งหลอดลมและปอด  (C34)</t>
  </si>
  <si>
    <t>มะเร็งทางเดินท่อน้ำดี (C24)</t>
  </si>
  <si>
    <t>มะเร็งเม็ดเลือดขาว (C91 -C95)</t>
  </si>
  <si>
    <t>มะเร็งลำไส้ใหญ่  (C18 - C20)</t>
  </si>
  <si>
    <t>มะเร็งเต้านม (C50)</t>
  </si>
  <si>
    <t>มะเร็งริมฝีปาก ช่องปาก และคอหอย (C00 -C14)</t>
  </si>
  <si>
    <t>มะเร็งของอวัยวะย่อยหาหารอื่น (C26 )</t>
  </si>
  <si>
    <t>มะเร็งสมอง (C71)</t>
  </si>
  <si>
    <t>มะเร็งกระดูกและกระดูกอ่อน (C40-C41)</t>
  </si>
  <si>
    <t>มะเร็งปากมดลูก (C53)</t>
  </si>
  <si>
    <t>อัตราตาย  ต่อแสนประชากร</t>
  </si>
  <si>
    <t>ไตวาย  (N179 -N19)</t>
  </si>
  <si>
    <t>อัตราการตายมะเร็ง  ต่อแสนประชากร</t>
  </si>
  <si>
    <t>ประชากรกลางปี</t>
  </si>
  <si>
    <t>(ประชากรกลางปี)</t>
  </si>
  <si>
    <t>อัตรา/พ.ศ.</t>
  </si>
  <si>
    <t>จำนวนเกิด(คน)</t>
  </si>
  <si>
    <t>คน</t>
  </si>
  <si>
    <t>อัตราเกิด/1,000</t>
  </si>
  <si>
    <t>อัตรา/1,000</t>
  </si>
  <si>
    <t>จำนวนตาย(คน)</t>
  </si>
  <si>
    <t>อัตราตาย/1,000</t>
  </si>
  <si>
    <t>จำนวนเพิ่ม(คน)</t>
  </si>
  <si>
    <t>อัตราเพิ่ม/ร้อย</t>
  </si>
  <si>
    <t>รวม</t>
  </si>
  <si>
    <t>(ใช้ข้อมูลมหาดไทย)</t>
  </si>
  <si>
    <t>ชาย</t>
  </si>
  <si>
    <t>หญิง</t>
  </si>
  <si>
    <t>กลุ่ม60ปีขึ้นไป</t>
  </si>
  <si>
    <t>ร้อยละผู้สูงอายุ</t>
  </si>
  <si>
    <t>ร้อยละ</t>
  </si>
  <si>
    <t>หลังคาเรือน</t>
  </si>
  <si>
    <t>หลัง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</si>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</sst>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_-* #,##0_-;\-* #,##0_-;_-* &quot;-&quot;??_-;_-@_-"/>
    <numFmt numFmtId="188" formatCode="#,##0.00_ ;\-#,##0.00\ "/>
  </numFmts>
  <fonts count="21" x14ac:knownFonts="1">
    <font>
      <sz val="11"/>
      <color theme="1"/>
      <name val="Tahoma"/>
      <family val="2"/>
      <charset val="222"/>
      <scheme val="minor"/>
    </font>
    <font>
      <sz val="8"/>
      <color indexed="81"/>
      <name val="Tahoma"/>
      <family val="2"/>
    </font>
    <font>
      <b/>
      <sz val="12"/>
      <color theme="1"/>
      <name val="Tahoma"/>
      <family val="2"/>
      <scheme val="minor"/>
    </font>
    <font>
      <sz val="12"/>
      <color theme="1"/>
      <name val="Tahoma"/>
      <family val="2"/>
      <scheme val="minor"/>
    </font>
    <font>
      <b/>
      <sz val="12"/>
      <name val="Tahoma"/>
      <family val="2"/>
      <scheme val="minor"/>
    </font>
    <font>
      <sz val="12"/>
      <name val="Tahoma"/>
      <family val="2"/>
      <scheme val="minor"/>
    </font>
    <font>
      <b/>
      <sz val="8"/>
      <color indexed="81"/>
      <name val="Tahoma"/>
      <family val="2"/>
    </font>
    <font>
      <sz val="8"/>
      <color indexed="81"/>
      <name val="Tahoma"/>
      <charset val="222"/>
    </font>
    <font>
      <b/>
      <sz val="8"/>
      <color indexed="81"/>
      <name val="Tahoma"/>
      <charset val="222"/>
    </font>
    <font>
      <sz val="9"/>
      <color theme="1"/>
      <name val="Tahoma"/>
      <family val="2"/>
      <scheme val="minor"/>
    </font>
    <font>
      <sz val="11"/>
      <color theme="1"/>
      <name val="Tahoma"/>
      <family val="2"/>
      <charset val="222"/>
      <scheme val="minor"/>
    </font>
    <font>
      <b/>
      <sz val="11"/>
      <color theme="1"/>
      <name val="Tahoma"/>
      <family val="2"/>
      <scheme val="minor"/>
    </font>
    <font>
      <sz val="10"/>
      <color theme="1"/>
      <name val="Tahoma"/>
      <family val="2"/>
      <charset val="222"/>
      <scheme val="minor"/>
    </font>
    <font>
      <b/>
      <sz val="10"/>
      <color theme="1"/>
      <name val="Tahoma"/>
      <family val="2"/>
      <charset val="222"/>
      <scheme val="minor"/>
    </font>
    <font>
      <b/>
      <sz val="12"/>
      <color theme="1"/>
      <name val="Tahoma"/>
      <family val="2"/>
    </font>
    <font>
      <sz val="12"/>
      <color theme="1"/>
      <name val="Tahoma"/>
      <family val="2"/>
    </font>
    <font>
      <sz val="10"/>
      <color indexed="8"/>
      <name val="Tahoma"/>
      <family val="2"/>
    </font>
    <font>
      <sz val="12"/>
      <color indexed="8"/>
      <name val="Tahoma"/>
      <family val="2"/>
    </font>
    <font>
      <b/>
      <sz val="12"/>
      <color indexed="8"/>
      <name val="Tahoma"/>
      <family val="2"/>
    </font>
    <font>
      <sz val="9"/>
      <color theme="1"/>
      <name val="Tahoma"/>
      <family val="2"/>
      <charset val="222"/>
      <scheme val="minor"/>
    </font>
    <font>
      <sz val="8"/>
      <color theme="1"/>
      <name val="Tahoma"/>
      <family val="2"/>
      <charset val="22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0" fillId="0" borderId="0" applyFont="0" applyFill="0" applyBorder="0" applyAlignment="0" applyProtection="0"/>
    <xf numFmtId="0" fontId="16" fillId="0" borderId="0"/>
  </cellStyleXfs>
  <cellXfs count="153">
    <xf numFmtId="0" fontId="0" fillId="0" borderId="0" xfId="0"/>
    <xf numFmtId="0" fontId="2" fillId="0" borderId="0" xfId="0" applyFont="1" applyAlignment="1">
      <alignment horizontal="left" vertical="top"/>
    </xf>
    <xf numFmtId="0" fontId="3" fillId="0" borderId="0" xfId="0" applyFont="1" applyAlignment="1">
      <alignment vertical="top"/>
    </xf>
    <xf numFmtId="0" fontId="2" fillId="3" borderId="1" xfId="0" applyFont="1" applyFill="1" applyBorder="1" applyAlignment="1">
      <alignment horizontal="center" vertical="top" wrapText="1"/>
    </xf>
    <xf numFmtId="0" fontId="4" fillId="3" borderId="1" xfId="0" applyFont="1" applyFill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/>
    </xf>
    <xf numFmtId="0" fontId="3" fillId="0" borderId="1" xfId="0" applyFont="1" applyBorder="1" applyAlignment="1">
      <alignment vertical="top"/>
    </xf>
    <xf numFmtId="2" fontId="3" fillId="0" borderId="1" xfId="0" applyNumberFormat="1" applyFont="1" applyBorder="1" applyAlignment="1">
      <alignment vertical="top"/>
    </xf>
    <xf numFmtId="0" fontId="2" fillId="2" borderId="1" xfId="0" applyFont="1" applyFill="1" applyBorder="1" applyAlignment="1">
      <alignment horizontal="center" vertical="top"/>
    </xf>
    <xf numFmtId="10" fontId="3" fillId="0" borderId="1" xfId="0" applyNumberFormat="1" applyFont="1" applyBorder="1" applyAlignment="1">
      <alignment vertical="top"/>
    </xf>
    <xf numFmtId="0" fontId="3" fillId="0" borderId="0" xfId="0" applyFont="1" applyAlignment="1">
      <alignment horizontal="left" vertical="top"/>
    </xf>
    <xf numFmtId="0" fontId="3" fillId="0" borderId="1" xfId="0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vertical="top"/>
    </xf>
    <xf numFmtId="2" fontId="3" fillId="4" borderId="1" xfId="0" applyNumberFormat="1" applyFont="1" applyFill="1" applyBorder="1" applyAlignment="1">
      <alignment vertical="top"/>
    </xf>
    <xf numFmtId="0" fontId="3" fillId="4" borderId="0" xfId="0" applyFont="1" applyFill="1" applyAlignment="1">
      <alignment vertical="top"/>
    </xf>
    <xf numFmtId="0" fontId="3" fillId="4" borderId="1" xfId="0" applyFont="1" applyFill="1" applyBorder="1" applyAlignment="1">
      <alignment vertical="top" wrapText="1"/>
    </xf>
    <xf numFmtId="0" fontId="5" fillId="4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vertical="top"/>
    </xf>
    <xf numFmtId="2" fontId="3" fillId="0" borderId="1" xfId="0" applyNumberFormat="1" applyFont="1" applyFill="1" applyBorder="1" applyAlignment="1">
      <alignment vertical="top"/>
    </xf>
    <xf numFmtId="0" fontId="3" fillId="0" borderId="0" xfId="0" applyFont="1" applyFill="1" applyAlignment="1">
      <alignment vertical="top"/>
    </xf>
    <xf numFmtId="0" fontId="9" fillId="0" borderId="0" xfId="0" applyFont="1" applyAlignment="1">
      <alignment vertical="top"/>
    </xf>
    <xf numFmtId="0" fontId="2" fillId="0" borderId="0" xfId="0" applyFont="1" applyAlignment="1">
      <alignment vertical="top"/>
    </xf>
    <xf numFmtId="0" fontId="0" fillId="0" borderId="0" xfId="0" applyAlignment="1">
      <alignment horizontal="right"/>
    </xf>
    <xf numFmtId="0" fontId="11" fillId="0" borderId="0" xfId="0" applyFont="1"/>
    <xf numFmtId="0" fontId="0" fillId="6" borderId="1" xfId="0" applyFill="1" applyBorder="1" applyAlignment="1">
      <alignment horizontal="center"/>
    </xf>
    <xf numFmtId="0" fontId="0" fillId="6" borderId="7" xfId="0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6" borderId="7" xfId="0" applyFill="1" applyBorder="1"/>
    <xf numFmtId="0" fontId="0" fillId="0" borderId="8" xfId="0" applyBorder="1"/>
    <xf numFmtId="0" fontId="0" fillId="0" borderId="9" xfId="0" applyBorder="1"/>
    <xf numFmtId="187" fontId="12" fillId="0" borderId="8" xfId="1" applyNumberFormat="1" applyFont="1" applyBorder="1"/>
    <xf numFmtId="43" fontId="12" fillId="0" borderId="9" xfId="1" applyFont="1" applyBorder="1"/>
    <xf numFmtId="43" fontId="12" fillId="0" borderId="9" xfId="0" applyNumberFormat="1" applyFont="1" applyBorder="1"/>
    <xf numFmtId="0" fontId="0" fillId="0" borderId="10" xfId="0" applyBorder="1"/>
    <xf numFmtId="0" fontId="0" fillId="0" borderId="11" xfId="0" applyBorder="1"/>
    <xf numFmtId="187" fontId="12" fillId="0" borderId="10" xfId="1" applyNumberFormat="1" applyFont="1" applyBorder="1"/>
    <xf numFmtId="43" fontId="12" fillId="0" borderId="11" xfId="1" applyFont="1" applyBorder="1"/>
    <xf numFmtId="0" fontId="0" fillId="0" borderId="1" xfId="0" applyBorder="1"/>
    <xf numFmtId="187" fontId="12" fillId="0" borderId="1" xfId="0" applyNumberFormat="1" applyFont="1" applyBorder="1"/>
    <xf numFmtId="43" fontId="12" fillId="0" borderId="1" xfId="1" applyFont="1" applyBorder="1"/>
    <xf numFmtId="187" fontId="12" fillId="0" borderId="1" xfId="1" applyNumberFormat="1" applyFont="1" applyBorder="1"/>
    <xf numFmtId="187" fontId="0" fillId="0" borderId="1" xfId="1" applyNumberFormat="1" applyFont="1" applyBorder="1"/>
    <xf numFmtId="0" fontId="12" fillId="0" borderId="0" xfId="0" applyFont="1" applyAlignment="1">
      <alignment vertical="top"/>
    </xf>
    <xf numFmtId="0" fontId="12" fillId="0" borderId="0" xfId="0" applyFont="1" applyAlignment="1"/>
    <xf numFmtId="0" fontId="12" fillId="0" borderId="0" xfId="0" applyFont="1" applyAlignment="1">
      <alignment horizontal="right" wrapText="1"/>
    </xf>
    <xf numFmtId="0" fontId="12" fillId="0" borderId="1" xfId="0" applyFont="1" applyBorder="1" applyAlignment="1">
      <alignment vertical="top"/>
    </xf>
    <xf numFmtId="0" fontId="12" fillId="0" borderId="1" xfId="0" applyFont="1" applyBorder="1" applyAlignment="1"/>
    <xf numFmtId="0" fontId="12" fillId="0" borderId="7" xfId="0" applyFont="1" applyBorder="1" applyAlignment="1">
      <alignment wrapText="1"/>
    </xf>
    <xf numFmtId="0" fontId="12" fillId="0" borderId="8" xfId="0" applyFont="1" applyBorder="1" applyAlignment="1">
      <alignment horizontal="center"/>
    </xf>
    <xf numFmtId="0" fontId="12" fillId="0" borderId="9" xfId="0" applyFont="1" applyBorder="1" applyAlignment="1">
      <alignment horizontal="center"/>
    </xf>
    <xf numFmtId="0" fontId="12" fillId="0" borderId="1" xfId="0" applyFont="1" applyBorder="1" applyAlignment="1">
      <alignment horizontal="center" vertical="top"/>
    </xf>
    <xf numFmtId="0" fontId="12" fillId="0" borderId="1" xfId="0" applyFont="1" applyBorder="1" applyAlignment="1">
      <alignment horizontal="left" vertical="top" wrapText="1"/>
    </xf>
    <xf numFmtId="0" fontId="12" fillId="0" borderId="8" xfId="0" applyFont="1" applyBorder="1" applyAlignment="1"/>
    <xf numFmtId="0" fontId="12" fillId="0" borderId="9" xfId="0" applyFont="1" applyBorder="1" applyAlignment="1"/>
    <xf numFmtId="187" fontId="12" fillId="0" borderId="8" xfId="1" applyNumberFormat="1" applyFont="1" applyBorder="1" applyAlignment="1"/>
    <xf numFmtId="2" fontId="12" fillId="0" borderId="9" xfId="0" applyNumberFormat="1" applyFont="1" applyBorder="1" applyAlignment="1"/>
    <xf numFmtId="43" fontId="12" fillId="0" borderId="9" xfId="1" applyFont="1" applyBorder="1" applyAlignment="1"/>
    <xf numFmtId="43" fontId="12" fillId="0" borderId="9" xfId="1" applyNumberFormat="1" applyFont="1" applyBorder="1" applyAlignment="1"/>
    <xf numFmtId="0" fontId="12" fillId="0" borderId="7" xfId="0" applyFont="1" applyBorder="1" applyAlignment="1">
      <alignment vertical="top" wrapText="1"/>
    </xf>
    <xf numFmtId="0" fontId="12" fillId="0" borderId="8" xfId="0" applyFont="1" applyBorder="1" applyAlignment="1">
      <alignment vertical="top"/>
    </xf>
    <xf numFmtId="0" fontId="12" fillId="0" borderId="9" xfId="0" applyFont="1" applyBorder="1" applyAlignment="1">
      <alignment vertical="top"/>
    </xf>
    <xf numFmtId="187" fontId="12" fillId="0" borderId="8" xfId="1" applyNumberFormat="1" applyFont="1" applyBorder="1" applyAlignment="1">
      <alignment vertical="top"/>
    </xf>
    <xf numFmtId="43" fontId="12" fillId="0" borderId="9" xfId="1" applyFont="1" applyBorder="1" applyAlignment="1">
      <alignment vertical="top"/>
    </xf>
    <xf numFmtId="43" fontId="12" fillId="0" borderId="9" xfId="1" applyNumberFormat="1" applyFont="1" applyBorder="1" applyAlignment="1">
      <alignment vertical="top"/>
    </xf>
    <xf numFmtId="0" fontId="12" fillId="0" borderId="1" xfId="0" applyFont="1" applyFill="1" applyBorder="1" applyAlignment="1">
      <alignment horizontal="center" vertical="top"/>
    </xf>
    <xf numFmtId="0" fontId="12" fillId="0" borderId="1" xfId="0" applyFont="1" applyFill="1" applyBorder="1" applyAlignment="1">
      <alignment horizontal="left" vertical="top" wrapText="1"/>
    </xf>
    <xf numFmtId="0" fontId="12" fillId="0" borderId="7" xfId="0" applyFont="1" applyFill="1" applyBorder="1" applyAlignment="1">
      <alignment wrapText="1"/>
    </xf>
    <xf numFmtId="0" fontId="12" fillId="0" borderId="7" xfId="0" applyFont="1" applyBorder="1" applyAlignment="1">
      <alignment horizontal="left" wrapText="1"/>
    </xf>
    <xf numFmtId="0" fontId="12" fillId="0" borderId="12" xfId="0" applyFont="1" applyBorder="1" applyAlignment="1"/>
    <xf numFmtId="0" fontId="12" fillId="0" borderId="13" xfId="0" applyFont="1" applyBorder="1" applyAlignment="1"/>
    <xf numFmtId="187" fontId="12" fillId="0" borderId="10" xfId="1" applyNumberFormat="1" applyFont="1" applyBorder="1" applyAlignment="1"/>
    <xf numFmtId="43" fontId="12" fillId="0" borderId="11" xfId="1" applyFont="1" applyBorder="1" applyAlignment="1"/>
    <xf numFmtId="43" fontId="12" fillId="0" borderId="11" xfId="1" applyNumberFormat="1" applyFont="1" applyBorder="1" applyAlignment="1"/>
    <xf numFmtId="0" fontId="12" fillId="0" borderId="0" xfId="0" applyFont="1" applyAlignment="1">
      <alignment wrapText="1"/>
    </xf>
    <xf numFmtId="187" fontId="12" fillId="0" borderId="1" xfId="0" applyNumberFormat="1" applyFont="1" applyBorder="1" applyAlignment="1"/>
    <xf numFmtId="43" fontId="12" fillId="0" borderId="1" xfId="0" applyNumberFormat="1" applyFont="1" applyBorder="1" applyAlignment="1"/>
    <xf numFmtId="187" fontId="12" fillId="0" borderId="1" xfId="1" applyNumberFormat="1" applyFont="1" applyBorder="1" applyAlignment="1"/>
    <xf numFmtId="43" fontId="12" fillId="0" borderId="1" xfId="1" applyFont="1" applyBorder="1" applyAlignment="1"/>
    <xf numFmtId="0" fontId="14" fillId="0" borderId="0" xfId="0" applyFont="1"/>
    <xf numFmtId="0" fontId="14" fillId="7" borderId="1" xfId="0" applyFont="1" applyFill="1" applyBorder="1" applyAlignment="1">
      <alignment horizontal="center"/>
    </xf>
    <xf numFmtId="0" fontId="15" fillId="0" borderId="0" xfId="0" applyFont="1"/>
    <xf numFmtId="187" fontId="15" fillId="0" borderId="1" xfId="1" applyNumberFormat="1" applyFont="1" applyBorder="1" applyAlignment="1"/>
    <xf numFmtId="187" fontId="15" fillId="0" borderId="1" xfId="1" applyNumberFormat="1" applyFont="1" applyBorder="1"/>
    <xf numFmtId="0" fontId="17" fillId="8" borderId="1" xfId="2" applyFont="1" applyFill="1" applyBorder="1" applyAlignment="1">
      <alignment horizontal="center"/>
    </xf>
    <xf numFmtId="187" fontId="15" fillId="8" borderId="1" xfId="1" applyNumberFormat="1" applyFont="1" applyFill="1" applyBorder="1"/>
    <xf numFmtId="0" fontId="17" fillId="0" borderId="1" xfId="2" applyFont="1" applyBorder="1" applyAlignment="1">
      <alignment horizontal="center"/>
    </xf>
    <xf numFmtId="0" fontId="17" fillId="0" borderId="1" xfId="2" applyFont="1" applyBorder="1" applyAlignment="1">
      <alignment vertical="center" wrapText="1"/>
    </xf>
    <xf numFmtId="3" fontId="17" fillId="0" borderId="1" xfId="2" applyNumberFormat="1" applyFont="1" applyBorder="1" applyAlignment="1">
      <alignment horizontal="center" wrapText="1"/>
    </xf>
    <xf numFmtId="3" fontId="17" fillId="0" borderId="1" xfId="2" applyNumberFormat="1" applyFont="1" applyBorder="1" applyAlignment="1">
      <alignment horizontal="center"/>
    </xf>
    <xf numFmtId="3" fontId="17" fillId="0" borderId="1" xfId="2" applyNumberFormat="1" applyFont="1" applyFill="1" applyBorder="1" applyAlignment="1">
      <alignment horizontal="center"/>
    </xf>
    <xf numFmtId="0" fontId="17" fillId="0" borderId="1" xfId="2" applyFont="1" applyBorder="1" applyAlignment="1">
      <alignment horizontal="center" vertical="center"/>
    </xf>
    <xf numFmtId="3" fontId="17" fillId="0" borderId="1" xfId="2" applyNumberFormat="1" applyFont="1" applyBorder="1" applyAlignment="1">
      <alignment horizontal="center" vertical="center" wrapText="1"/>
    </xf>
    <xf numFmtId="3" fontId="17" fillId="0" borderId="1" xfId="2" applyNumberFormat="1" applyFont="1" applyFill="1" applyBorder="1" applyAlignment="1">
      <alignment horizontal="center" vertical="center"/>
    </xf>
    <xf numFmtId="3" fontId="15" fillId="0" borderId="1" xfId="0" applyNumberFormat="1" applyFont="1" applyBorder="1" applyAlignment="1">
      <alignment horizontal="center"/>
    </xf>
    <xf numFmtId="0" fontId="15" fillId="0" borderId="1" xfId="0" applyFont="1" applyBorder="1"/>
    <xf numFmtId="3" fontId="15" fillId="0" borderId="1" xfId="0" applyNumberFormat="1" applyFont="1" applyFill="1" applyBorder="1" applyAlignment="1">
      <alignment horizontal="center"/>
    </xf>
    <xf numFmtId="0" fontId="15" fillId="0" borderId="1" xfId="0" applyFont="1" applyFill="1" applyBorder="1" applyAlignment="1">
      <alignment horizontal="center"/>
    </xf>
    <xf numFmtId="0" fontId="15" fillId="0" borderId="0" xfId="0" applyFont="1" applyBorder="1"/>
    <xf numFmtId="0" fontId="15" fillId="0" borderId="0" xfId="0" applyFont="1" applyFill="1" applyBorder="1" applyAlignment="1">
      <alignment horizontal="center"/>
    </xf>
    <xf numFmtId="187" fontId="15" fillId="0" borderId="0" xfId="1" applyNumberFormat="1" applyFont="1"/>
    <xf numFmtId="0" fontId="17" fillId="0" borderId="0" xfId="2" applyFont="1"/>
    <xf numFmtId="0" fontId="17" fillId="0" borderId="1" xfId="2" applyFont="1" applyBorder="1"/>
    <xf numFmtId="0" fontId="17" fillId="0" borderId="1" xfId="2" applyFont="1" applyFill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17" fillId="0" borderId="0" xfId="2" applyFont="1" applyBorder="1" applyAlignment="1">
      <alignment horizontal="center"/>
    </xf>
    <xf numFmtId="0" fontId="18" fillId="0" borderId="0" xfId="2" applyFont="1" applyFill="1" applyBorder="1"/>
    <xf numFmtId="0" fontId="17" fillId="9" borderId="1" xfId="2" applyFont="1" applyFill="1" applyBorder="1" applyAlignment="1">
      <alignment horizontal="center"/>
    </xf>
    <xf numFmtId="188" fontId="17" fillId="0" borderId="1" xfId="2" applyNumberFormat="1" applyFont="1" applyBorder="1" applyAlignment="1">
      <alignment horizontal="center" wrapText="1"/>
    </xf>
    <xf numFmtId="0" fontId="18" fillId="0" borderId="0" xfId="2" applyFont="1"/>
    <xf numFmtId="0" fontId="17" fillId="9" borderId="1" xfId="2" applyFont="1" applyFill="1" applyBorder="1"/>
    <xf numFmtId="188" fontId="17" fillId="0" borderId="1" xfId="2" applyNumberFormat="1" applyFont="1" applyFill="1" applyBorder="1" applyAlignment="1">
      <alignment horizontal="center"/>
    </xf>
    <xf numFmtId="0" fontId="15" fillId="0" borderId="0" xfId="0" applyFont="1" applyAlignment="1">
      <alignment horizontal="right"/>
    </xf>
    <xf numFmtId="0" fontId="11" fillId="5" borderId="1" xfId="0" applyFont="1" applyFill="1" applyBorder="1" applyAlignment="1">
      <alignment horizontal="center"/>
    </xf>
    <xf numFmtId="0" fontId="11" fillId="5" borderId="1" xfId="0" applyFont="1" applyFill="1" applyBorder="1"/>
    <xf numFmtId="0" fontId="0" fillId="10" borderId="1" xfId="0" applyFill="1" applyBorder="1"/>
    <xf numFmtId="0" fontId="19" fillId="10" borderId="1" xfId="0" applyFont="1" applyFill="1" applyBorder="1"/>
    <xf numFmtId="0" fontId="20" fillId="10" borderId="1" xfId="0" applyFont="1" applyFill="1" applyBorder="1"/>
    <xf numFmtId="43" fontId="0" fillId="10" borderId="1" xfId="1" applyNumberFormat="1" applyFont="1" applyFill="1" applyBorder="1"/>
    <xf numFmtId="2" fontId="0" fillId="10" borderId="1" xfId="0" applyNumberFormat="1" applyFill="1" applyBorder="1"/>
    <xf numFmtId="187" fontId="0" fillId="0" borderId="1" xfId="1" applyNumberFormat="1" applyFont="1" applyFill="1" applyBorder="1"/>
    <xf numFmtId="0" fontId="0" fillId="10" borderId="0" xfId="0" applyFill="1" applyBorder="1"/>
    <xf numFmtId="0" fontId="20" fillId="10" borderId="0" xfId="0" applyFont="1" applyFill="1" applyBorder="1"/>
    <xf numFmtId="2" fontId="0" fillId="10" borderId="0" xfId="0" applyNumberFormat="1" applyFill="1" applyBorder="1"/>
    <xf numFmtId="187" fontId="0" fillId="0" borderId="0" xfId="0" applyNumberFormat="1"/>
    <xf numFmtId="187" fontId="0" fillId="0" borderId="0" xfId="1" applyNumberFormat="1" applyFont="1"/>
    <xf numFmtId="2" fontId="0" fillId="0" borderId="0" xfId="0" applyNumberFormat="1"/>
    <xf numFmtId="0" fontId="0" fillId="2" borderId="1" xfId="0" applyFill="1" applyBorder="1"/>
    <xf numFmtId="187" fontId="0" fillId="2" borderId="1" xfId="1" applyNumberFormat="1" applyFont="1" applyFill="1" applyBorder="1"/>
    <xf numFmtId="0" fontId="0" fillId="2" borderId="0" xfId="0" applyFill="1"/>
    <xf numFmtId="0" fontId="12" fillId="0" borderId="1" xfId="0" applyFont="1" applyBorder="1"/>
    <xf numFmtId="0" fontId="12" fillId="0" borderId="14" xfId="0" applyFont="1" applyBorder="1"/>
    <xf numFmtId="187" fontId="0" fillId="0" borderId="14" xfId="1" applyNumberFormat="1" applyFont="1" applyBorder="1"/>
    <xf numFmtId="43" fontId="0" fillId="0" borderId="1" xfId="1" applyNumberFormat="1" applyFont="1" applyBorder="1"/>
    <xf numFmtId="0" fontId="12" fillId="0" borderId="0" xfId="0" applyFont="1" applyBorder="1"/>
    <xf numFmtId="187" fontId="0" fillId="0" borderId="0" xfId="1" applyNumberFormat="1" applyFont="1" applyBorder="1"/>
    <xf numFmtId="187" fontId="0" fillId="0" borderId="1" xfId="1" applyNumberFormat="1" applyFont="1" applyBorder="1" applyAlignment="1">
      <alignment horizontal="right"/>
    </xf>
    <xf numFmtId="0" fontId="12" fillId="0" borderId="0" xfId="0" applyFont="1" applyFill="1" applyBorder="1"/>
    <xf numFmtId="43" fontId="0" fillId="0" borderId="0" xfId="0" applyNumberFormat="1"/>
    <xf numFmtId="0" fontId="2" fillId="2" borderId="2" xfId="0" applyFont="1" applyFill="1" applyBorder="1" applyAlignment="1">
      <alignment horizontal="center" vertical="top"/>
    </xf>
    <xf numFmtId="187" fontId="0" fillId="2" borderId="5" xfId="1" applyNumberFormat="1" applyFont="1" applyFill="1" applyBorder="1" applyAlignment="1">
      <alignment horizontal="center"/>
    </xf>
    <xf numFmtId="187" fontId="0" fillId="2" borderId="6" xfId="1" applyNumberFormat="1" applyFont="1" applyFill="1" applyBorder="1" applyAlignment="1">
      <alignment horizontal="center"/>
    </xf>
    <xf numFmtId="0" fontId="11" fillId="5" borderId="3" xfId="0" applyFont="1" applyFill="1" applyBorder="1" applyAlignment="1">
      <alignment horizontal="center"/>
    </xf>
    <xf numFmtId="0" fontId="11" fillId="5" borderId="4" xfId="0" applyFont="1" applyFill="1" applyBorder="1" applyAlignment="1">
      <alignment horizontal="center"/>
    </xf>
    <xf numFmtId="0" fontId="12" fillId="2" borderId="8" xfId="0" applyFont="1" applyFill="1" applyBorder="1" applyAlignment="1">
      <alignment horizontal="center"/>
    </xf>
    <xf numFmtId="0" fontId="12" fillId="2" borderId="9" xfId="0" applyFont="1" applyFill="1" applyBorder="1" applyAlignment="1">
      <alignment horizontal="center"/>
    </xf>
    <xf numFmtId="187" fontId="12" fillId="2" borderId="5" xfId="1" applyNumberFormat="1" applyFont="1" applyFill="1" applyBorder="1" applyAlignment="1">
      <alignment horizontal="center"/>
    </xf>
    <xf numFmtId="187" fontId="12" fillId="2" borderId="6" xfId="1" applyNumberFormat="1" applyFont="1" applyFill="1" applyBorder="1" applyAlignment="1">
      <alignment horizontal="center"/>
    </xf>
    <xf numFmtId="0" fontId="13" fillId="5" borderId="3" xfId="0" applyFont="1" applyFill="1" applyBorder="1" applyAlignment="1">
      <alignment horizontal="center"/>
    </xf>
    <xf numFmtId="0" fontId="13" fillId="5" borderId="4" xfId="0" applyFont="1" applyFill="1" applyBorder="1" applyAlignment="1">
      <alignment horizontal="center"/>
    </xf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:H65"/>
  <sheetViews>
    <sheetView workbookViewId="0">
      <pane ySplit="3" topLeftCell="A4" activePane="bottomLeft" state="frozen"/>
      <selection pane="bottomLeft" activeCell="A4" sqref="A4"/>
    </sheetView>
  </sheetViews>
  <sheetFormatPr defaultColWidth="9" defaultRowHeight="15" x14ac:dyDescent="0.25"/>
  <cols>
    <col min="1" max="1" width="5.19921875" style="2" customWidth="1"/>
    <col min="2" max="2" width="91" style="2" customWidth="1"/>
    <col min="3" max="7" width="8.8984375" style="2" customWidth="1"/>
    <col min="8" max="8" width="9.8984375" style="2" customWidth="1"/>
    <col min="9" max="16384" width="9" style="2"/>
  </cols>
  <sheetData>
    <row r="1" spans="1:8" x14ac:dyDescent="0.25">
      <c r="A1" s="24" t="s">
        <v>67</v>
      </c>
    </row>
    <row r="2" spans="1:8" x14ac:dyDescent="0.25">
      <c r="A2" s="1" t="s">
        <v>4</v>
      </c>
      <c r="B2" s="12"/>
      <c r="C2" s="142" t="s">
        <v>64</v>
      </c>
      <c r="D2" s="142"/>
      <c r="E2" s="142"/>
      <c r="F2" s="142"/>
      <c r="G2" s="142"/>
    </row>
    <row r="3" spans="1:8" x14ac:dyDescent="0.25">
      <c r="A3" s="3" t="s">
        <v>0</v>
      </c>
      <c r="B3" s="4" t="s">
        <v>1</v>
      </c>
      <c r="C3" s="10">
        <v>2556</v>
      </c>
      <c r="D3" s="10">
        <v>2557</v>
      </c>
      <c r="E3" s="10">
        <v>2558</v>
      </c>
      <c r="F3" s="10">
        <v>2559</v>
      </c>
      <c r="G3" s="10">
        <v>2560</v>
      </c>
    </row>
    <row r="4" spans="1:8" x14ac:dyDescent="0.25">
      <c r="A4" s="13"/>
      <c r="B4" s="5" t="s">
        <v>6</v>
      </c>
      <c r="C4" s="8"/>
      <c r="D4" s="8">
        <v>0</v>
      </c>
      <c r="E4" s="8">
        <v>21.25</v>
      </c>
      <c r="F4" s="8">
        <v>8.3800000000000008</v>
      </c>
      <c r="G4" s="8"/>
      <c r="H4" s="23" t="s">
        <v>66</v>
      </c>
    </row>
    <row r="5" spans="1:8" x14ac:dyDescent="0.25">
      <c r="A5" s="13"/>
      <c r="B5" s="17" t="s">
        <v>57</v>
      </c>
      <c r="C5" s="14"/>
      <c r="D5" s="15">
        <v>63.9</v>
      </c>
      <c r="E5" s="14">
        <v>61.31</v>
      </c>
      <c r="F5" s="14">
        <v>65.290000000000006</v>
      </c>
      <c r="G5" s="14"/>
      <c r="H5" s="16" t="s">
        <v>58</v>
      </c>
    </row>
    <row r="6" spans="1:8" s="22" customFormat="1" x14ac:dyDescent="0.25">
      <c r="A6" s="13"/>
      <c r="B6" s="19" t="s">
        <v>65</v>
      </c>
      <c r="C6" s="20"/>
      <c r="D6" s="21"/>
      <c r="E6" s="20">
        <v>59.34</v>
      </c>
      <c r="F6" s="20"/>
      <c r="G6" s="20"/>
      <c r="H6" s="23" t="s">
        <v>66</v>
      </c>
    </row>
    <row r="7" spans="1:8" x14ac:dyDescent="0.25">
      <c r="A7" s="13"/>
      <c r="B7" s="17" t="s">
        <v>59</v>
      </c>
      <c r="C7" s="14"/>
      <c r="D7" s="15">
        <v>8.42</v>
      </c>
      <c r="E7" s="14">
        <v>8.2799999999999994</v>
      </c>
      <c r="F7" s="14">
        <v>8.89</v>
      </c>
      <c r="G7" s="14"/>
      <c r="H7" s="16" t="s">
        <v>58</v>
      </c>
    </row>
    <row r="8" spans="1:8" x14ac:dyDescent="0.25">
      <c r="A8" s="13"/>
      <c r="B8" s="5" t="s">
        <v>7</v>
      </c>
      <c r="C8" s="8"/>
      <c r="D8" s="8">
        <v>93.61</v>
      </c>
      <c r="E8" s="9">
        <v>87.8</v>
      </c>
      <c r="F8" s="8">
        <v>87.91</v>
      </c>
      <c r="G8" s="8"/>
      <c r="H8" s="23" t="s">
        <v>66</v>
      </c>
    </row>
    <row r="9" spans="1:8" x14ac:dyDescent="0.25">
      <c r="A9" s="13"/>
      <c r="B9" s="5" t="s">
        <v>8</v>
      </c>
      <c r="C9" s="8"/>
      <c r="D9" s="8"/>
      <c r="E9" s="8"/>
      <c r="F9" s="8"/>
      <c r="G9" s="8"/>
    </row>
    <row r="10" spans="1:8" x14ac:dyDescent="0.25">
      <c r="A10" s="13"/>
      <c r="B10" s="5" t="s">
        <v>9</v>
      </c>
      <c r="C10" s="8"/>
      <c r="D10" s="8"/>
      <c r="E10" s="8"/>
      <c r="F10" s="8"/>
      <c r="G10" s="8"/>
    </row>
    <row r="11" spans="1:8" x14ac:dyDescent="0.25">
      <c r="A11" s="13"/>
      <c r="B11" s="5" t="s">
        <v>10</v>
      </c>
      <c r="C11" s="8"/>
      <c r="D11" s="8"/>
      <c r="E11" s="8"/>
      <c r="F11" s="8"/>
      <c r="G11" s="8"/>
    </row>
    <row r="12" spans="1:8" x14ac:dyDescent="0.25">
      <c r="A12" s="13"/>
      <c r="B12" s="5" t="s">
        <v>11</v>
      </c>
      <c r="C12" s="8"/>
      <c r="D12" s="8">
        <v>29.22</v>
      </c>
      <c r="E12" s="9">
        <v>15.8</v>
      </c>
      <c r="F12" s="8">
        <v>19.46</v>
      </c>
      <c r="G12" s="8"/>
      <c r="H12" s="23" t="s">
        <v>66</v>
      </c>
    </row>
    <row r="13" spans="1:8" x14ac:dyDescent="0.25">
      <c r="A13" s="13"/>
      <c r="B13" s="5" t="s">
        <v>5</v>
      </c>
      <c r="C13" s="8"/>
      <c r="D13" s="8">
        <v>8.49</v>
      </c>
      <c r="E13" s="9">
        <v>8.49</v>
      </c>
      <c r="F13" s="8"/>
      <c r="G13" s="8"/>
      <c r="H13" s="23" t="s">
        <v>66</v>
      </c>
    </row>
    <row r="14" spans="1:8" ht="30" x14ac:dyDescent="0.25">
      <c r="A14" s="13"/>
      <c r="B14" s="5" t="s">
        <v>12</v>
      </c>
      <c r="C14" s="8"/>
      <c r="D14" s="8"/>
      <c r="E14" s="8"/>
      <c r="F14" s="8"/>
      <c r="G14" s="8"/>
    </row>
    <row r="15" spans="1:8" ht="30" x14ac:dyDescent="0.25">
      <c r="A15" s="13"/>
      <c r="B15" s="6" t="s">
        <v>13</v>
      </c>
      <c r="C15" s="8"/>
      <c r="D15" s="8"/>
      <c r="E15" s="8"/>
      <c r="F15" s="8"/>
      <c r="G15" s="8"/>
    </row>
    <row r="16" spans="1:8" ht="18" customHeight="1" x14ac:dyDescent="0.25">
      <c r="A16" s="13"/>
      <c r="B16" s="5" t="s">
        <v>14</v>
      </c>
      <c r="C16" s="8"/>
      <c r="D16" s="8"/>
      <c r="E16" s="8"/>
      <c r="F16" s="8"/>
      <c r="G16" s="8"/>
    </row>
    <row r="17" spans="1:8" ht="20.25" customHeight="1" x14ac:dyDescent="0.25">
      <c r="A17" s="13"/>
      <c r="B17" s="5" t="s">
        <v>15</v>
      </c>
      <c r="C17" s="8"/>
      <c r="D17" s="8"/>
      <c r="E17" s="8">
        <v>2.29</v>
      </c>
      <c r="F17" s="8">
        <v>4.84</v>
      </c>
      <c r="G17" s="8"/>
      <c r="H17" s="23" t="s">
        <v>66</v>
      </c>
    </row>
    <row r="18" spans="1:8" ht="18.75" customHeight="1" x14ac:dyDescent="0.25">
      <c r="A18" s="13"/>
      <c r="B18" s="5" t="s">
        <v>16</v>
      </c>
      <c r="C18" s="8"/>
      <c r="D18" s="8">
        <v>7.89</v>
      </c>
      <c r="E18" s="8">
        <v>6.56</v>
      </c>
      <c r="F18" s="9">
        <v>10.3</v>
      </c>
      <c r="G18" s="8"/>
      <c r="H18" s="23" t="s">
        <v>66</v>
      </c>
    </row>
    <row r="19" spans="1:8" x14ac:dyDescent="0.25">
      <c r="A19" s="13"/>
      <c r="B19" s="5" t="s">
        <v>17</v>
      </c>
      <c r="C19" s="8"/>
      <c r="D19" s="8"/>
      <c r="E19" s="8"/>
      <c r="F19" s="8"/>
      <c r="G19" s="8"/>
    </row>
    <row r="20" spans="1:8" x14ac:dyDescent="0.25">
      <c r="A20" s="13"/>
      <c r="B20" s="5" t="s">
        <v>18</v>
      </c>
      <c r="C20" s="8"/>
      <c r="D20" s="8"/>
      <c r="E20" s="8"/>
      <c r="F20" s="8"/>
      <c r="G20" s="8"/>
    </row>
    <row r="21" spans="1:8" x14ac:dyDescent="0.25">
      <c r="A21" s="13"/>
      <c r="B21" s="5" t="s">
        <v>19</v>
      </c>
      <c r="C21" s="8"/>
      <c r="D21" s="8"/>
      <c r="E21" s="8"/>
      <c r="F21" s="8"/>
      <c r="G21" s="8"/>
    </row>
    <row r="22" spans="1:8" ht="30" x14ac:dyDescent="0.25">
      <c r="A22" s="13"/>
      <c r="B22" s="5" t="s">
        <v>60</v>
      </c>
      <c r="C22" s="8"/>
      <c r="D22" s="8"/>
      <c r="E22" s="8"/>
      <c r="F22" s="8"/>
      <c r="G22" s="8"/>
    </row>
    <row r="23" spans="1:8" ht="19.5" customHeight="1" x14ac:dyDescent="0.25">
      <c r="A23" s="13"/>
      <c r="B23" s="5" t="s">
        <v>20</v>
      </c>
      <c r="C23" s="8"/>
      <c r="D23" s="8"/>
      <c r="E23" s="8"/>
      <c r="F23" s="8"/>
      <c r="G23" s="8"/>
    </row>
    <row r="24" spans="1:8" ht="30" x14ac:dyDescent="0.25">
      <c r="A24" s="13"/>
      <c r="B24" s="6" t="s">
        <v>61</v>
      </c>
      <c r="C24" s="8"/>
      <c r="D24" s="8"/>
      <c r="E24" s="8"/>
      <c r="F24" s="8"/>
      <c r="G24" s="8"/>
    </row>
    <row r="25" spans="1:8" x14ac:dyDescent="0.25">
      <c r="A25" s="13"/>
      <c r="B25" s="6" t="s">
        <v>21</v>
      </c>
      <c r="C25" s="8"/>
      <c r="D25" s="8"/>
      <c r="E25" s="8"/>
      <c r="F25" s="8"/>
      <c r="G25" s="8"/>
    </row>
    <row r="26" spans="1:8" x14ac:dyDescent="0.25">
      <c r="A26" s="13"/>
      <c r="B26" s="6" t="s">
        <v>22</v>
      </c>
      <c r="C26" s="8"/>
      <c r="D26" s="8"/>
      <c r="E26" s="8"/>
      <c r="F26" s="8"/>
      <c r="G26" s="8"/>
    </row>
    <row r="27" spans="1:8" ht="30" x14ac:dyDescent="0.25">
      <c r="A27" s="13"/>
      <c r="B27" s="6" t="s">
        <v>23</v>
      </c>
      <c r="C27" s="8"/>
      <c r="D27" s="8"/>
      <c r="E27" s="8"/>
      <c r="F27" s="8"/>
      <c r="G27" s="8"/>
    </row>
    <row r="28" spans="1:8" x14ac:dyDescent="0.25">
      <c r="A28" s="7" t="s">
        <v>2</v>
      </c>
      <c r="B28" s="6"/>
      <c r="C28" s="8"/>
      <c r="D28" s="8"/>
      <c r="E28" s="8"/>
      <c r="F28" s="8"/>
      <c r="G28" s="8"/>
    </row>
    <row r="29" spans="1:8" ht="30" x14ac:dyDescent="0.25">
      <c r="A29" s="13"/>
      <c r="B29" s="6" t="s">
        <v>62</v>
      </c>
      <c r="C29" s="8"/>
      <c r="D29" s="8"/>
      <c r="E29" s="8"/>
      <c r="F29" s="8"/>
      <c r="G29" s="8"/>
    </row>
    <row r="30" spans="1:8" x14ac:dyDescent="0.25">
      <c r="A30" s="13"/>
      <c r="B30" s="18" t="s">
        <v>63</v>
      </c>
      <c r="C30" s="14"/>
      <c r="D30" s="14"/>
      <c r="E30" s="14">
        <v>80.13</v>
      </c>
      <c r="F30" s="14">
        <v>83.71</v>
      </c>
      <c r="G30" s="14"/>
      <c r="H30" s="16" t="s">
        <v>58</v>
      </c>
    </row>
    <row r="31" spans="1:8" x14ac:dyDescent="0.25">
      <c r="A31" s="13"/>
      <c r="B31" s="5" t="s">
        <v>52</v>
      </c>
      <c r="C31" s="8"/>
      <c r="D31" s="8">
        <v>32.71</v>
      </c>
      <c r="E31" s="8">
        <v>19.23</v>
      </c>
      <c r="F31" s="8">
        <v>25.48</v>
      </c>
      <c r="G31" s="8"/>
      <c r="H31" s="23" t="s">
        <v>66</v>
      </c>
    </row>
    <row r="32" spans="1:8" x14ac:dyDescent="0.25">
      <c r="A32" s="13"/>
      <c r="B32" s="5" t="s">
        <v>53</v>
      </c>
      <c r="C32" s="8"/>
      <c r="D32" s="8">
        <v>44.73</v>
      </c>
      <c r="E32" s="8">
        <v>22.62</v>
      </c>
      <c r="F32" s="8">
        <v>38.450000000000003</v>
      </c>
      <c r="G32" s="8"/>
      <c r="H32" s="23" t="s">
        <v>66</v>
      </c>
    </row>
    <row r="33" spans="1:8" ht="30" x14ac:dyDescent="0.25">
      <c r="A33" s="13"/>
      <c r="B33" s="5" t="s">
        <v>24</v>
      </c>
      <c r="C33" s="8"/>
      <c r="D33" s="8"/>
      <c r="E33" s="8"/>
      <c r="F33" s="8"/>
      <c r="G33" s="8"/>
    </row>
    <row r="34" spans="1:8" x14ac:dyDescent="0.25">
      <c r="A34" s="13"/>
      <c r="B34" s="5" t="s">
        <v>25</v>
      </c>
      <c r="C34" s="8"/>
      <c r="D34" s="8"/>
      <c r="E34" s="8"/>
      <c r="F34" s="8"/>
      <c r="G34" s="8"/>
    </row>
    <row r="35" spans="1:8" x14ac:dyDescent="0.25">
      <c r="A35" s="13"/>
      <c r="B35" s="5" t="s">
        <v>26</v>
      </c>
      <c r="C35" s="8"/>
      <c r="D35" s="8"/>
      <c r="E35" s="8"/>
      <c r="F35" s="8"/>
      <c r="G35" s="8"/>
    </row>
    <row r="36" spans="1:8" x14ac:dyDescent="0.25">
      <c r="A36" s="13"/>
      <c r="B36" s="5" t="s">
        <v>51</v>
      </c>
      <c r="C36" s="8"/>
      <c r="D36" s="8">
        <v>2.2400000000000002</v>
      </c>
      <c r="E36" s="8">
        <v>2.02</v>
      </c>
      <c r="F36" s="9">
        <v>3.1</v>
      </c>
      <c r="G36" s="8"/>
      <c r="H36" s="23" t="s">
        <v>66</v>
      </c>
    </row>
    <row r="37" spans="1:8" ht="16.5" customHeight="1" x14ac:dyDescent="0.25">
      <c r="A37" s="13"/>
      <c r="B37" s="5" t="s">
        <v>27</v>
      </c>
      <c r="C37" s="8"/>
      <c r="D37" s="8"/>
      <c r="E37" s="8"/>
      <c r="F37" s="8"/>
      <c r="G37" s="8"/>
    </row>
    <row r="38" spans="1:8" x14ac:dyDescent="0.25">
      <c r="A38" s="13"/>
      <c r="B38" s="18" t="s">
        <v>28</v>
      </c>
      <c r="C38" s="14"/>
      <c r="D38" s="15">
        <f>29*100000/1836523</f>
        <v>1.5790708855810682</v>
      </c>
      <c r="E38" s="15">
        <f>20*100000/1840596</f>
        <v>1.0866045563502258</v>
      </c>
      <c r="F38" s="15">
        <f>7*100000/1844669</f>
        <v>0.37947187273163913</v>
      </c>
      <c r="G38" s="14"/>
      <c r="H38" s="16" t="s">
        <v>55</v>
      </c>
    </row>
    <row r="39" spans="1:8" x14ac:dyDescent="0.25">
      <c r="A39" s="13"/>
      <c r="B39" s="5" t="s">
        <v>29</v>
      </c>
      <c r="C39" s="8"/>
      <c r="D39" s="8">
        <v>4.1900000000000004</v>
      </c>
      <c r="E39" s="8">
        <v>26.34</v>
      </c>
      <c r="F39" s="8">
        <v>9.69</v>
      </c>
      <c r="G39" s="8"/>
      <c r="H39" s="23" t="s">
        <v>66</v>
      </c>
    </row>
    <row r="40" spans="1:8" x14ac:dyDescent="0.25">
      <c r="A40" s="13"/>
      <c r="B40" s="6" t="s">
        <v>30</v>
      </c>
      <c r="C40" s="8"/>
      <c r="D40" s="8"/>
      <c r="E40" s="8"/>
      <c r="F40" s="8"/>
      <c r="G40" s="8"/>
    </row>
    <row r="41" spans="1:8" x14ac:dyDescent="0.25">
      <c r="A41" s="13"/>
      <c r="B41" s="6" t="s">
        <v>31</v>
      </c>
      <c r="C41" s="8"/>
      <c r="D41" s="8"/>
      <c r="E41" s="8"/>
      <c r="F41" s="8"/>
      <c r="G41" s="8"/>
    </row>
    <row r="42" spans="1:8" x14ac:dyDescent="0.25">
      <c r="A42" s="13"/>
      <c r="B42" s="6" t="s">
        <v>32</v>
      </c>
      <c r="C42" s="8"/>
      <c r="D42" s="8"/>
      <c r="E42" s="8"/>
      <c r="F42" s="8"/>
      <c r="G42" s="8"/>
    </row>
    <row r="43" spans="1:8" x14ac:dyDescent="0.25">
      <c r="A43" s="13"/>
      <c r="B43" s="5" t="s">
        <v>33</v>
      </c>
      <c r="C43" s="8"/>
      <c r="D43" s="8"/>
      <c r="E43" s="8"/>
      <c r="F43" s="8"/>
      <c r="G43" s="8"/>
    </row>
    <row r="44" spans="1:8" x14ac:dyDescent="0.25">
      <c r="A44" s="13"/>
      <c r="B44" s="5" t="s">
        <v>34</v>
      </c>
      <c r="C44" s="8"/>
      <c r="D44" s="8"/>
      <c r="E44" s="8"/>
      <c r="F44" s="8"/>
      <c r="G44" s="8"/>
    </row>
    <row r="45" spans="1:8" x14ac:dyDescent="0.25">
      <c r="A45" s="13"/>
      <c r="B45" s="6" t="s">
        <v>35</v>
      </c>
      <c r="C45" s="8"/>
      <c r="D45" s="8"/>
      <c r="E45" s="8"/>
      <c r="F45" s="8">
        <v>89.06</v>
      </c>
      <c r="G45" s="8"/>
      <c r="H45" s="23" t="s">
        <v>66</v>
      </c>
    </row>
    <row r="46" spans="1:8" x14ac:dyDescent="0.25">
      <c r="A46" s="13"/>
      <c r="B46" s="5" t="s">
        <v>36</v>
      </c>
      <c r="C46" s="8"/>
      <c r="D46" s="8"/>
      <c r="E46" s="8"/>
      <c r="F46" s="8"/>
      <c r="G46" s="8"/>
    </row>
    <row r="47" spans="1:8" x14ac:dyDescent="0.25">
      <c r="A47" s="13"/>
      <c r="B47" s="5" t="s">
        <v>37</v>
      </c>
      <c r="C47" s="8"/>
      <c r="D47" s="8"/>
      <c r="E47" s="8"/>
      <c r="F47" s="8"/>
      <c r="G47" s="8"/>
    </row>
    <row r="48" spans="1:8" x14ac:dyDescent="0.25">
      <c r="A48" s="13"/>
      <c r="B48" s="6" t="s">
        <v>38</v>
      </c>
      <c r="C48" s="8"/>
      <c r="D48" s="8"/>
      <c r="E48" s="8"/>
      <c r="F48" s="8"/>
      <c r="G48" s="8"/>
    </row>
    <row r="49" spans="1:8" ht="30" x14ac:dyDescent="0.25">
      <c r="A49" s="13"/>
      <c r="B49" s="5" t="s">
        <v>56</v>
      </c>
      <c r="C49" s="8"/>
      <c r="D49" s="8"/>
      <c r="E49" s="8">
        <v>61.53</v>
      </c>
      <c r="F49" s="8"/>
      <c r="G49" s="8"/>
      <c r="H49" s="23" t="s">
        <v>66</v>
      </c>
    </row>
    <row r="50" spans="1:8" x14ac:dyDescent="0.25">
      <c r="A50" s="13"/>
      <c r="B50" s="5" t="s">
        <v>39</v>
      </c>
      <c r="C50" s="8"/>
      <c r="D50" s="8"/>
      <c r="E50" s="8"/>
      <c r="F50" s="8"/>
      <c r="G50" s="8"/>
    </row>
    <row r="51" spans="1:8" x14ac:dyDescent="0.25">
      <c r="A51" s="13"/>
      <c r="B51" s="5" t="s">
        <v>50</v>
      </c>
      <c r="C51" s="8"/>
      <c r="D51" s="8">
        <v>65.75</v>
      </c>
      <c r="E51" s="8">
        <v>58.24</v>
      </c>
      <c r="F51" s="8">
        <v>90.31</v>
      </c>
      <c r="G51" s="8"/>
      <c r="H51" s="23" t="s">
        <v>66</v>
      </c>
    </row>
    <row r="52" spans="1:8" x14ac:dyDescent="0.25">
      <c r="A52" s="13"/>
      <c r="B52" s="5" t="s">
        <v>54</v>
      </c>
      <c r="C52" s="8"/>
      <c r="D52" s="8">
        <v>93.07</v>
      </c>
      <c r="E52" s="8"/>
      <c r="F52" s="8">
        <v>95.44</v>
      </c>
      <c r="G52" s="8"/>
      <c r="H52" s="23" t="s">
        <v>66</v>
      </c>
    </row>
    <row r="53" spans="1:8" x14ac:dyDescent="0.25">
      <c r="A53" s="13"/>
      <c r="B53" s="5"/>
      <c r="C53" s="8"/>
      <c r="D53" s="8"/>
      <c r="E53" s="8"/>
      <c r="F53" s="8"/>
      <c r="G53" s="8"/>
      <c r="H53" s="23"/>
    </row>
    <row r="54" spans="1:8" x14ac:dyDescent="0.25">
      <c r="A54" s="13"/>
      <c r="B54" s="5"/>
      <c r="C54" s="8"/>
      <c r="D54" s="8"/>
      <c r="E54" s="8"/>
      <c r="F54" s="8"/>
      <c r="G54" s="8"/>
      <c r="H54" s="23"/>
    </row>
    <row r="55" spans="1:8" x14ac:dyDescent="0.25">
      <c r="A55" s="7" t="s">
        <v>3</v>
      </c>
      <c r="B55" s="6"/>
      <c r="C55" s="8"/>
      <c r="D55" s="8"/>
      <c r="E55" s="8"/>
      <c r="F55" s="8"/>
      <c r="G55" s="8"/>
    </row>
    <row r="56" spans="1:8" ht="30" x14ac:dyDescent="0.25">
      <c r="A56" s="13"/>
      <c r="B56" s="5" t="s">
        <v>40</v>
      </c>
      <c r="C56" s="8"/>
      <c r="D56" s="8"/>
      <c r="E56" s="8"/>
      <c r="F56" s="8"/>
      <c r="G56" s="8"/>
    </row>
    <row r="57" spans="1:8" x14ac:dyDescent="0.25">
      <c r="A57" s="13"/>
      <c r="B57" s="5" t="s">
        <v>41</v>
      </c>
      <c r="C57" s="8"/>
      <c r="D57" s="8"/>
      <c r="E57" s="8"/>
      <c r="F57" s="8"/>
      <c r="G57" s="8"/>
    </row>
    <row r="58" spans="1:8" ht="30" x14ac:dyDescent="0.25">
      <c r="A58" s="13"/>
      <c r="B58" s="6" t="s">
        <v>42</v>
      </c>
      <c r="C58" s="8"/>
      <c r="D58" s="8"/>
      <c r="E58" s="8"/>
      <c r="F58" s="8"/>
      <c r="G58" s="8"/>
    </row>
    <row r="59" spans="1:8" x14ac:dyDescent="0.25">
      <c r="A59" s="13"/>
      <c r="B59" s="5" t="s">
        <v>43</v>
      </c>
      <c r="C59" s="8"/>
      <c r="D59" s="8"/>
      <c r="E59" s="11">
        <v>0.14990000000000001</v>
      </c>
      <c r="F59" s="11">
        <v>0.105</v>
      </c>
      <c r="G59" s="8"/>
      <c r="H59" s="23" t="s">
        <v>66</v>
      </c>
    </row>
    <row r="60" spans="1:8" x14ac:dyDescent="0.25">
      <c r="A60" s="13"/>
      <c r="B60" s="6" t="s">
        <v>44</v>
      </c>
      <c r="C60" s="8"/>
      <c r="D60" s="8"/>
      <c r="E60" s="8"/>
      <c r="F60" s="8"/>
      <c r="G60" s="8"/>
    </row>
    <row r="61" spans="1:8" x14ac:dyDescent="0.25">
      <c r="A61" s="13"/>
      <c r="B61" s="5" t="s">
        <v>45</v>
      </c>
      <c r="C61" s="8"/>
      <c r="D61" s="8"/>
      <c r="E61" s="8"/>
      <c r="F61" s="8"/>
      <c r="G61" s="8"/>
    </row>
    <row r="62" spans="1:8" x14ac:dyDescent="0.25">
      <c r="A62" s="13"/>
      <c r="B62" s="5" t="s">
        <v>46</v>
      </c>
      <c r="C62" s="8"/>
      <c r="D62" s="8"/>
      <c r="E62" s="8"/>
      <c r="F62" s="8"/>
      <c r="G62" s="8"/>
    </row>
    <row r="63" spans="1:8" x14ac:dyDescent="0.25">
      <c r="A63" s="13"/>
      <c r="B63" s="6" t="s">
        <v>47</v>
      </c>
      <c r="C63" s="8"/>
      <c r="D63" s="8"/>
      <c r="E63" s="8"/>
      <c r="F63" s="8"/>
      <c r="G63" s="8"/>
    </row>
    <row r="64" spans="1:8" x14ac:dyDescent="0.25">
      <c r="A64" s="13"/>
      <c r="B64" s="5" t="s">
        <v>48</v>
      </c>
      <c r="C64" s="8"/>
      <c r="D64" s="8"/>
      <c r="E64" s="8"/>
      <c r="F64" s="8"/>
      <c r="G64" s="8"/>
    </row>
    <row r="65" spans="1:7" x14ac:dyDescent="0.25">
      <c r="A65" s="13"/>
      <c r="B65" s="6" t="s">
        <v>49</v>
      </c>
      <c r="C65" s="8"/>
      <c r="D65" s="8"/>
      <c r="E65" s="8"/>
      <c r="F65" s="8"/>
      <c r="G65" s="8"/>
    </row>
  </sheetData>
  <mergeCells count="1">
    <mergeCell ref="C2:G2"/>
  </mergeCells>
  <pageMargins left="0.23622047244094491" right="0.23622047244094491" top="0.74803149606299213" bottom="0.74803149606299213" header="0.31496062992125984" footer="0.31496062992125984"/>
  <pageSetup paperSize="9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H25"/>
  <sheetViews>
    <sheetView workbookViewId="0">
      <pane xSplit="2" ySplit="3" topLeftCell="O4" activePane="bottomRight" state="frozen"/>
      <selection pane="topRight" activeCell="C1" sqref="C1"/>
      <selection pane="bottomLeft" activeCell="A4" sqref="A4"/>
      <selection pane="bottomRight" activeCell="C4" sqref="C4"/>
    </sheetView>
  </sheetViews>
  <sheetFormatPr defaultRowHeight="13.8" x14ac:dyDescent="0.25"/>
  <cols>
    <col min="1" max="1" width="8.3984375" customWidth="1"/>
    <col min="2" max="2" width="44.8984375" customWidth="1"/>
    <col min="3" max="3" width="11.09765625" customWidth="1"/>
    <col min="4" max="4" width="12" customWidth="1"/>
    <col min="5" max="5" width="10.59765625" customWidth="1"/>
    <col min="6" max="6" width="14.59765625" customWidth="1"/>
    <col min="7" max="7" width="10.3984375" customWidth="1"/>
    <col min="8" max="8" width="13.59765625" customWidth="1"/>
    <col min="9" max="9" width="10.3984375" customWidth="1"/>
    <col min="10" max="10" width="12.69921875" customWidth="1"/>
    <col min="11" max="11" width="10.69921875" customWidth="1"/>
    <col min="12" max="12" width="13.3984375" customWidth="1"/>
    <col min="13" max="13" width="11.3984375" bestFit="1" customWidth="1"/>
    <col min="14" max="14" width="17.5" customWidth="1"/>
    <col min="15" max="15" width="13.09765625" bestFit="1" customWidth="1"/>
    <col min="16" max="16" width="14.59765625" customWidth="1"/>
    <col min="17" max="17" width="13.09765625" bestFit="1" customWidth="1"/>
    <col min="18" max="18" width="14.5" customWidth="1"/>
    <col min="19" max="19" width="13.09765625" bestFit="1" customWidth="1"/>
    <col min="20" max="20" width="14.8984375" customWidth="1"/>
    <col min="21" max="21" width="13.09765625" bestFit="1" customWidth="1"/>
    <col min="22" max="22" width="15.19921875" customWidth="1"/>
    <col min="23" max="23" width="9.09765625" bestFit="1" customWidth="1"/>
    <col min="24" max="24" width="15" customWidth="1"/>
    <col min="25" max="25" width="9.09765625" bestFit="1" customWidth="1"/>
    <col min="26" max="26" width="14" customWidth="1"/>
    <col min="27" max="27" width="9.09765625" bestFit="1" customWidth="1"/>
    <col min="28" max="28" width="13.09765625" customWidth="1"/>
    <col min="29" max="29" width="9.09765625" bestFit="1" customWidth="1"/>
    <col min="30" max="30" width="14" customWidth="1"/>
    <col min="31" max="31" width="9.09765625" bestFit="1" customWidth="1"/>
    <col min="32" max="32" width="13.69921875" customWidth="1"/>
    <col min="33" max="33" width="9.09765625" bestFit="1" customWidth="1"/>
    <col min="34" max="34" width="13.5" customWidth="1"/>
  </cols>
  <sheetData>
    <row r="1" spans="1:34" x14ac:dyDescent="0.25">
      <c r="B1" s="25" t="s">
        <v>68</v>
      </c>
      <c r="C1" s="145">
        <v>2550</v>
      </c>
      <c r="D1" s="146"/>
      <c r="E1" s="145">
        <v>2551</v>
      </c>
      <c r="F1" s="146"/>
      <c r="G1" s="145">
        <v>2552</v>
      </c>
      <c r="H1" s="146"/>
      <c r="I1" s="145">
        <v>2553</v>
      </c>
      <c r="J1" s="146"/>
      <c r="K1" s="145">
        <v>2554</v>
      </c>
      <c r="L1" s="146"/>
      <c r="M1" s="145">
        <v>2555</v>
      </c>
      <c r="N1" s="146"/>
      <c r="O1" s="145">
        <v>2556</v>
      </c>
      <c r="P1" s="146"/>
      <c r="Q1" s="145">
        <v>2557</v>
      </c>
      <c r="R1" s="146"/>
      <c r="S1" s="145">
        <v>2558</v>
      </c>
      <c r="T1" s="146"/>
      <c r="U1" s="145">
        <v>2559</v>
      </c>
      <c r="V1" s="146"/>
      <c r="W1" s="145">
        <v>2560</v>
      </c>
      <c r="X1" s="146"/>
      <c r="Y1" s="145">
        <v>2561</v>
      </c>
      <c r="Z1" s="146"/>
      <c r="AA1" s="145">
        <v>2562</v>
      </c>
      <c r="AB1" s="146"/>
      <c r="AC1" s="145">
        <v>2563</v>
      </c>
      <c r="AD1" s="146"/>
      <c r="AE1" s="145">
        <v>2564</v>
      </c>
      <c r="AF1" s="146"/>
      <c r="AG1" s="145">
        <v>2565</v>
      </c>
      <c r="AH1" s="146"/>
    </row>
    <row r="2" spans="1:34" x14ac:dyDescent="0.25">
      <c r="A2" s="26" t="s">
        <v>69</v>
      </c>
      <c r="B2" s="25"/>
      <c r="C2" s="143">
        <v>1783035</v>
      </c>
      <c r="D2" s="144"/>
      <c r="E2" s="143">
        <v>1785709</v>
      </c>
      <c r="F2" s="144"/>
      <c r="G2" s="143">
        <v>1795453</v>
      </c>
      <c r="H2" s="144"/>
      <c r="I2" s="143">
        <v>1803754</v>
      </c>
      <c r="J2" s="144"/>
      <c r="K2" s="143">
        <v>1813088</v>
      </c>
      <c r="L2" s="144"/>
      <c r="M2" s="143">
        <v>1816057</v>
      </c>
      <c r="N2" s="144"/>
      <c r="O2" s="143">
        <v>1826920</v>
      </c>
      <c r="P2" s="144"/>
      <c r="Q2" s="143">
        <v>1836523</v>
      </c>
      <c r="R2" s="144"/>
      <c r="S2" s="143">
        <v>1844668</v>
      </c>
      <c r="T2" s="144"/>
      <c r="U2" s="143">
        <v>1857429</v>
      </c>
      <c r="V2" s="144"/>
      <c r="W2" s="143">
        <v>1862965</v>
      </c>
      <c r="X2" s="144"/>
      <c r="Y2" s="143"/>
      <c r="Z2" s="144"/>
      <c r="AA2" s="143"/>
      <c r="AB2" s="144"/>
      <c r="AC2" s="143"/>
      <c r="AD2" s="144"/>
      <c r="AE2" s="143"/>
      <c r="AF2" s="144"/>
      <c r="AG2" s="143"/>
      <c r="AH2" s="144"/>
    </row>
    <row r="3" spans="1:34" x14ac:dyDescent="0.25">
      <c r="A3" s="27" t="s">
        <v>70</v>
      </c>
      <c r="B3" s="28" t="s">
        <v>71</v>
      </c>
      <c r="C3" s="29" t="s">
        <v>72</v>
      </c>
      <c r="D3" s="30" t="s">
        <v>73</v>
      </c>
      <c r="E3" s="29" t="s">
        <v>72</v>
      </c>
      <c r="F3" s="30" t="s">
        <v>73</v>
      </c>
      <c r="G3" s="29" t="s">
        <v>72</v>
      </c>
      <c r="H3" s="30" t="s">
        <v>73</v>
      </c>
      <c r="I3" s="29" t="s">
        <v>72</v>
      </c>
      <c r="J3" s="30" t="s">
        <v>73</v>
      </c>
      <c r="K3" s="29" t="s">
        <v>72</v>
      </c>
      <c r="L3" s="30" t="s">
        <v>73</v>
      </c>
      <c r="M3" s="29" t="s">
        <v>72</v>
      </c>
      <c r="N3" s="30" t="s">
        <v>73</v>
      </c>
      <c r="O3" s="29" t="s">
        <v>72</v>
      </c>
      <c r="P3" s="30" t="s">
        <v>73</v>
      </c>
      <c r="Q3" s="29" t="s">
        <v>72</v>
      </c>
      <c r="R3" s="30" t="s">
        <v>73</v>
      </c>
      <c r="S3" s="29" t="s">
        <v>72</v>
      </c>
      <c r="T3" s="30" t="s">
        <v>73</v>
      </c>
      <c r="U3" s="29" t="s">
        <v>72</v>
      </c>
      <c r="V3" s="30" t="s">
        <v>73</v>
      </c>
      <c r="W3" s="29" t="s">
        <v>72</v>
      </c>
      <c r="X3" s="30" t="s">
        <v>73</v>
      </c>
      <c r="Y3" s="29" t="s">
        <v>72</v>
      </c>
      <c r="Z3" s="30" t="s">
        <v>73</v>
      </c>
      <c r="AA3" s="29" t="s">
        <v>72</v>
      </c>
      <c r="AB3" s="30" t="s">
        <v>73</v>
      </c>
      <c r="AC3" s="29" t="s">
        <v>72</v>
      </c>
      <c r="AD3" s="30" t="s">
        <v>73</v>
      </c>
      <c r="AE3" s="29" t="s">
        <v>72</v>
      </c>
      <c r="AF3" s="30" t="s">
        <v>73</v>
      </c>
      <c r="AG3" s="29" t="s">
        <v>72</v>
      </c>
      <c r="AH3" s="30" t="s">
        <v>73</v>
      </c>
    </row>
    <row r="4" spans="1:34" x14ac:dyDescent="0.25">
      <c r="A4" s="27">
        <v>1</v>
      </c>
      <c r="B4" s="31" t="s">
        <v>74</v>
      </c>
      <c r="C4" s="32"/>
      <c r="D4" s="33"/>
      <c r="E4" s="32"/>
      <c r="F4" s="33"/>
      <c r="G4" s="32"/>
      <c r="H4" s="33"/>
      <c r="I4" s="32"/>
      <c r="J4" s="33"/>
      <c r="K4" s="32"/>
      <c r="L4" s="33"/>
      <c r="M4" s="34">
        <v>195501</v>
      </c>
      <c r="N4" s="35">
        <f>M4*100000/1816057</f>
        <v>10765.135675807533</v>
      </c>
      <c r="O4" s="34">
        <v>194595</v>
      </c>
      <c r="P4" s="36">
        <f>O4*100000/1826920</f>
        <v>10651.533728898912</v>
      </c>
      <c r="Q4" s="34">
        <v>191018</v>
      </c>
      <c r="R4" s="36">
        <f>Q4*100000/1836523</f>
        <v>10401.067669721533</v>
      </c>
      <c r="S4" s="34">
        <v>204730</v>
      </c>
      <c r="T4" s="36">
        <f>S4*100000/1844668</f>
        <v>11098.474088562278</v>
      </c>
      <c r="U4" s="34">
        <v>194007</v>
      </c>
      <c r="V4" s="36">
        <f>U4*100000/1857429</f>
        <v>10444.921447872301</v>
      </c>
      <c r="W4" s="32"/>
      <c r="X4" s="33"/>
      <c r="Y4" s="32"/>
      <c r="Z4" s="33"/>
      <c r="AA4" s="32"/>
      <c r="AB4" s="33"/>
      <c r="AC4" s="32"/>
      <c r="AD4" s="33"/>
      <c r="AE4" s="32"/>
      <c r="AF4" s="33"/>
      <c r="AG4" s="32"/>
      <c r="AH4" s="33"/>
    </row>
    <row r="5" spans="1:34" x14ac:dyDescent="0.25">
      <c r="A5" s="27">
        <v>2</v>
      </c>
      <c r="B5" s="31" t="s">
        <v>75</v>
      </c>
      <c r="C5" s="32"/>
      <c r="D5" s="33"/>
      <c r="E5" s="32"/>
      <c r="F5" s="33"/>
      <c r="G5" s="32"/>
      <c r="H5" s="33"/>
      <c r="I5" s="32"/>
      <c r="J5" s="33"/>
      <c r="K5" s="32"/>
      <c r="L5" s="33"/>
      <c r="M5" s="34">
        <v>56380</v>
      </c>
      <c r="N5" s="35">
        <f t="shared" ref="N5:N24" si="0">M5*100000/1816057</f>
        <v>3104.5281067719789</v>
      </c>
      <c r="O5" s="34">
        <v>66111</v>
      </c>
      <c r="P5" s="35">
        <f t="shared" ref="P5:P24" si="1">O5*100000/1826920</f>
        <v>3618.7134630963587</v>
      </c>
      <c r="Q5" s="34">
        <v>68908</v>
      </c>
      <c r="R5" s="35">
        <f t="shared" ref="R5:R25" si="2">Q5*100000/1836523</f>
        <v>3752.0902270213878</v>
      </c>
      <c r="S5" s="34">
        <v>74384</v>
      </c>
      <c r="T5" s="35">
        <f t="shared" ref="T5:T25" si="3">S5*100000/1844668</f>
        <v>4032.3787261447587</v>
      </c>
      <c r="U5" s="34">
        <v>73987</v>
      </c>
      <c r="V5" s="35">
        <f t="shared" ref="V5:V25" si="4">U5*100000/1857429</f>
        <v>3983.3016497535032</v>
      </c>
      <c r="W5" s="32"/>
      <c r="X5" s="33"/>
      <c r="Y5" s="32"/>
      <c r="Z5" s="33"/>
      <c r="AA5" s="32"/>
      <c r="AB5" s="33"/>
      <c r="AC5" s="32"/>
      <c r="AD5" s="33"/>
      <c r="AE5" s="32"/>
      <c r="AF5" s="33"/>
      <c r="AG5" s="32"/>
      <c r="AH5" s="33"/>
    </row>
    <row r="6" spans="1:34" x14ac:dyDescent="0.25">
      <c r="A6" s="27">
        <v>3</v>
      </c>
      <c r="B6" s="31" t="s">
        <v>76</v>
      </c>
      <c r="C6" s="32"/>
      <c r="D6" s="33"/>
      <c r="E6" s="32"/>
      <c r="F6" s="33"/>
      <c r="G6" s="32"/>
      <c r="H6" s="33"/>
      <c r="I6" s="32"/>
      <c r="J6" s="33"/>
      <c r="K6" s="32"/>
      <c r="L6" s="33"/>
      <c r="M6" s="34">
        <v>53473</v>
      </c>
      <c r="N6" s="35">
        <f t="shared" si="0"/>
        <v>2944.456038549451</v>
      </c>
      <c r="O6" s="34">
        <v>54479</v>
      </c>
      <c r="P6" s="35">
        <f t="shared" si="1"/>
        <v>2982.0134433910625</v>
      </c>
      <c r="Q6" s="34">
        <v>56670</v>
      </c>
      <c r="R6" s="35">
        <f t="shared" si="2"/>
        <v>3085.7223133061771</v>
      </c>
      <c r="S6" s="34">
        <v>56612</v>
      </c>
      <c r="T6" s="35">
        <f t="shared" si="3"/>
        <v>3068.9533292711749</v>
      </c>
      <c r="U6" s="34">
        <v>56305</v>
      </c>
      <c r="V6" s="35">
        <f t="shared" si="4"/>
        <v>3031.3406326702125</v>
      </c>
      <c r="W6" s="32"/>
      <c r="X6" s="33"/>
      <c r="Y6" s="32"/>
      <c r="Z6" s="33"/>
      <c r="AA6" s="32"/>
      <c r="AB6" s="33"/>
      <c r="AC6" s="32"/>
      <c r="AD6" s="33"/>
      <c r="AE6" s="32"/>
      <c r="AF6" s="33"/>
      <c r="AG6" s="32"/>
      <c r="AH6" s="33"/>
    </row>
    <row r="7" spans="1:34" x14ac:dyDescent="0.25">
      <c r="A7" s="27">
        <v>4</v>
      </c>
      <c r="B7" s="31" t="s">
        <v>77</v>
      </c>
      <c r="C7" s="32"/>
      <c r="D7" s="33"/>
      <c r="E7" s="32"/>
      <c r="F7" s="33"/>
      <c r="G7" s="32"/>
      <c r="H7" s="33"/>
      <c r="I7" s="32"/>
      <c r="J7" s="33"/>
      <c r="K7" s="32"/>
      <c r="L7" s="33"/>
      <c r="M7" s="34">
        <v>466145</v>
      </c>
      <c r="N7" s="35">
        <f t="shared" si="0"/>
        <v>25667.971875332107</v>
      </c>
      <c r="O7" s="34">
        <v>483962</v>
      </c>
      <c r="P7" s="35">
        <f t="shared" si="1"/>
        <v>26490.596194688329</v>
      </c>
      <c r="Q7" s="34">
        <v>518855</v>
      </c>
      <c r="R7" s="35">
        <f t="shared" si="2"/>
        <v>28252.028425453969</v>
      </c>
      <c r="S7" s="34">
        <v>543634</v>
      </c>
      <c r="T7" s="35">
        <f t="shared" si="3"/>
        <v>29470.56055615428</v>
      </c>
      <c r="U7" s="34">
        <v>541063</v>
      </c>
      <c r="V7" s="35">
        <f t="shared" si="4"/>
        <v>29129.673328024921</v>
      </c>
      <c r="W7" s="32"/>
      <c r="X7" s="33"/>
      <c r="Y7" s="32"/>
      <c r="Z7" s="33"/>
      <c r="AA7" s="32"/>
      <c r="AB7" s="33"/>
      <c r="AC7" s="32"/>
      <c r="AD7" s="33"/>
      <c r="AE7" s="32"/>
      <c r="AF7" s="33"/>
      <c r="AG7" s="32"/>
      <c r="AH7" s="33"/>
    </row>
    <row r="8" spans="1:34" x14ac:dyDescent="0.25">
      <c r="A8" s="27">
        <v>5</v>
      </c>
      <c r="B8" s="31" t="s">
        <v>78</v>
      </c>
      <c r="C8" s="32"/>
      <c r="D8" s="33"/>
      <c r="E8" s="32"/>
      <c r="F8" s="33"/>
      <c r="G8" s="32"/>
      <c r="H8" s="33"/>
      <c r="I8" s="32"/>
      <c r="J8" s="33"/>
      <c r="K8" s="32"/>
      <c r="L8" s="33"/>
      <c r="M8" s="34">
        <v>122861</v>
      </c>
      <c r="N8" s="35">
        <f t="shared" si="0"/>
        <v>6765.2612225277071</v>
      </c>
      <c r="O8" s="34">
        <v>120804</v>
      </c>
      <c r="P8" s="35">
        <f t="shared" si="1"/>
        <v>6612.4406104262916</v>
      </c>
      <c r="Q8" s="34">
        <v>125562</v>
      </c>
      <c r="R8" s="35">
        <f t="shared" si="2"/>
        <v>6836.9413288044852</v>
      </c>
      <c r="S8" s="34">
        <v>133134</v>
      </c>
      <c r="T8" s="35">
        <f t="shared" si="3"/>
        <v>7217.2336702322582</v>
      </c>
      <c r="U8" s="34">
        <v>118659</v>
      </c>
      <c r="V8" s="35">
        <f t="shared" si="4"/>
        <v>6388.3464724627429</v>
      </c>
      <c r="W8" s="32"/>
      <c r="X8" s="33"/>
      <c r="Y8" s="32"/>
      <c r="Z8" s="33"/>
      <c r="AA8" s="32"/>
      <c r="AB8" s="33"/>
      <c r="AC8" s="32"/>
      <c r="AD8" s="33"/>
      <c r="AE8" s="32"/>
      <c r="AF8" s="33"/>
      <c r="AG8" s="32"/>
      <c r="AH8" s="33"/>
    </row>
    <row r="9" spans="1:34" x14ac:dyDescent="0.25">
      <c r="A9" s="27">
        <v>6</v>
      </c>
      <c r="B9" s="31" t="s">
        <v>79</v>
      </c>
      <c r="C9" s="32"/>
      <c r="D9" s="33"/>
      <c r="E9" s="32"/>
      <c r="F9" s="33"/>
      <c r="G9" s="32"/>
      <c r="H9" s="33"/>
      <c r="I9" s="32"/>
      <c r="J9" s="33"/>
      <c r="K9" s="32"/>
      <c r="L9" s="33"/>
      <c r="M9" s="34">
        <v>86363</v>
      </c>
      <c r="N9" s="35">
        <f t="shared" si="0"/>
        <v>4755.5225414180286</v>
      </c>
      <c r="O9" s="34">
        <v>82653</v>
      </c>
      <c r="P9" s="35">
        <f t="shared" si="1"/>
        <v>4524.1718301841347</v>
      </c>
      <c r="Q9" s="34">
        <v>85555</v>
      </c>
      <c r="R9" s="35">
        <f t="shared" si="2"/>
        <v>4658.5313660651136</v>
      </c>
      <c r="S9" s="34">
        <v>90108</v>
      </c>
      <c r="T9" s="35">
        <f t="shared" si="3"/>
        <v>4884.7814349248756</v>
      </c>
      <c r="U9" s="34">
        <v>88021</v>
      </c>
      <c r="V9" s="35">
        <f t="shared" si="4"/>
        <v>4738.8621583920567</v>
      </c>
      <c r="W9" s="32"/>
      <c r="X9" s="33"/>
      <c r="Y9" s="32"/>
      <c r="Z9" s="33"/>
      <c r="AA9" s="32"/>
      <c r="AB9" s="33"/>
      <c r="AC9" s="32"/>
      <c r="AD9" s="33"/>
      <c r="AE9" s="32"/>
      <c r="AF9" s="33"/>
      <c r="AG9" s="32"/>
      <c r="AH9" s="33"/>
    </row>
    <row r="10" spans="1:34" x14ac:dyDescent="0.25">
      <c r="A10" s="27">
        <v>7</v>
      </c>
      <c r="B10" s="31" t="s">
        <v>80</v>
      </c>
      <c r="C10" s="32"/>
      <c r="D10" s="33"/>
      <c r="E10" s="32"/>
      <c r="F10" s="33"/>
      <c r="G10" s="32"/>
      <c r="H10" s="33"/>
      <c r="I10" s="32"/>
      <c r="J10" s="33"/>
      <c r="K10" s="32"/>
      <c r="L10" s="33"/>
      <c r="M10" s="34">
        <v>77587</v>
      </c>
      <c r="N10" s="35">
        <f t="shared" si="0"/>
        <v>4272.2777974479877</v>
      </c>
      <c r="O10" s="34">
        <v>81743</v>
      </c>
      <c r="P10" s="35">
        <f t="shared" si="1"/>
        <v>4474.3612199767913</v>
      </c>
      <c r="Q10" s="34">
        <v>104585</v>
      </c>
      <c r="R10" s="35">
        <f t="shared" si="2"/>
        <v>5694.7285713274487</v>
      </c>
      <c r="S10" s="34">
        <v>93325</v>
      </c>
      <c r="T10" s="35">
        <f t="shared" si="3"/>
        <v>5059.1759601185686</v>
      </c>
      <c r="U10" s="34">
        <v>84062</v>
      </c>
      <c r="V10" s="35">
        <f t="shared" si="4"/>
        <v>4525.7180758995364</v>
      </c>
      <c r="W10" s="32"/>
      <c r="X10" s="33"/>
      <c r="Y10" s="32"/>
      <c r="Z10" s="33"/>
      <c r="AA10" s="32"/>
      <c r="AB10" s="33"/>
      <c r="AC10" s="32"/>
      <c r="AD10" s="33"/>
      <c r="AE10" s="32"/>
      <c r="AF10" s="33"/>
      <c r="AG10" s="32"/>
      <c r="AH10" s="33"/>
    </row>
    <row r="11" spans="1:34" x14ac:dyDescent="0.25">
      <c r="A11" s="27">
        <v>8</v>
      </c>
      <c r="B11" s="31" t="s">
        <v>81</v>
      </c>
      <c r="C11" s="32"/>
      <c r="D11" s="33"/>
      <c r="E11" s="32"/>
      <c r="F11" s="33"/>
      <c r="G11" s="32"/>
      <c r="H11" s="33"/>
      <c r="I11" s="32"/>
      <c r="J11" s="33"/>
      <c r="K11" s="32"/>
      <c r="L11" s="33"/>
      <c r="M11" s="34">
        <v>31175</v>
      </c>
      <c r="N11" s="35">
        <f t="shared" si="0"/>
        <v>1716.6311409829098</v>
      </c>
      <c r="O11" s="34">
        <v>34375</v>
      </c>
      <c r="P11" s="35">
        <f t="shared" si="1"/>
        <v>1881.5821163488276</v>
      </c>
      <c r="Q11" s="34">
        <v>38750</v>
      </c>
      <c r="R11" s="35">
        <f t="shared" si="2"/>
        <v>2109.9654074574619</v>
      </c>
      <c r="S11" s="34">
        <v>43407</v>
      </c>
      <c r="T11" s="35">
        <f t="shared" si="3"/>
        <v>2353.1063584341464</v>
      </c>
      <c r="U11" s="34">
        <v>43557</v>
      </c>
      <c r="V11" s="35">
        <f t="shared" si="4"/>
        <v>2345.0156102871229</v>
      </c>
      <c r="W11" s="32"/>
      <c r="X11" s="33"/>
      <c r="Y11" s="32"/>
      <c r="Z11" s="33"/>
      <c r="AA11" s="32"/>
      <c r="AB11" s="33"/>
      <c r="AC11" s="32"/>
      <c r="AD11" s="33"/>
      <c r="AE11" s="32"/>
      <c r="AF11" s="33"/>
      <c r="AG11" s="32"/>
      <c r="AH11" s="33"/>
    </row>
    <row r="12" spans="1:34" x14ac:dyDescent="0.25">
      <c r="A12" s="27">
        <v>9</v>
      </c>
      <c r="B12" s="31" t="s">
        <v>82</v>
      </c>
      <c r="C12" s="32"/>
      <c r="D12" s="33"/>
      <c r="E12" s="32"/>
      <c r="F12" s="33"/>
      <c r="G12" s="32"/>
      <c r="H12" s="33"/>
      <c r="I12" s="32"/>
      <c r="J12" s="33"/>
      <c r="K12" s="32"/>
      <c r="L12" s="33"/>
      <c r="M12" s="34">
        <v>407820</v>
      </c>
      <c r="N12" s="35">
        <f t="shared" si="0"/>
        <v>22456.343605955099</v>
      </c>
      <c r="O12" s="34">
        <v>425054</v>
      </c>
      <c r="P12" s="35">
        <f t="shared" si="1"/>
        <v>23266.152869310095</v>
      </c>
      <c r="Q12" s="34">
        <v>456897</v>
      </c>
      <c r="R12" s="35">
        <f t="shared" si="2"/>
        <v>24878.370703770113</v>
      </c>
      <c r="S12" s="34">
        <v>489443</v>
      </c>
      <c r="T12" s="35">
        <f t="shared" si="3"/>
        <v>26532.850355727969</v>
      </c>
      <c r="U12" s="34">
        <v>485160</v>
      </c>
      <c r="V12" s="35">
        <f t="shared" si="4"/>
        <v>26119.975514541875</v>
      </c>
      <c r="W12" s="32"/>
      <c r="X12" s="33"/>
      <c r="Y12" s="32"/>
      <c r="Z12" s="33"/>
      <c r="AA12" s="32"/>
      <c r="AB12" s="33"/>
      <c r="AC12" s="32"/>
      <c r="AD12" s="33"/>
      <c r="AE12" s="32"/>
      <c r="AF12" s="33"/>
      <c r="AG12" s="32"/>
      <c r="AH12" s="33"/>
    </row>
    <row r="13" spans="1:34" x14ac:dyDescent="0.25">
      <c r="A13" s="27">
        <v>10</v>
      </c>
      <c r="B13" s="31" t="s">
        <v>83</v>
      </c>
      <c r="C13" s="32"/>
      <c r="D13" s="33"/>
      <c r="E13" s="32"/>
      <c r="F13" s="33"/>
      <c r="G13" s="32"/>
      <c r="H13" s="33"/>
      <c r="I13" s="32"/>
      <c r="J13" s="33"/>
      <c r="K13" s="32"/>
      <c r="L13" s="33"/>
      <c r="M13" s="34">
        <v>477209</v>
      </c>
      <c r="N13" s="35">
        <f t="shared" si="0"/>
        <v>26277.203854284311</v>
      </c>
      <c r="O13" s="34">
        <v>393987</v>
      </c>
      <c r="P13" s="35">
        <f t="shared" si="1"/>
        <v>21565.640531605106</v>
      </c>
      <c r="Q13" s="34">
        <v>428369</v>
      </c>
      <c r="R13" s="35">
        <f t="shared" si="2"/>
        <v>23325.000558119882</v>
      </c>
      <c r="S13" s="34">
        <v>440143</v>
      </c>
      <c r="T13" s="35">
        <f t="shared" si="3"/>
        <v>23860.2827175405</v>
      </c>
      <c r="U13" s="34">
        <v>414616</v>
      </c>
      <c r="V13" s="35">
        <f t="shared" si="4"/>
        <v>22322.037612204826</v>
      </c>
      <c r="W13" s="32"/>
      <c r="X13" s="33"/>
      <c r="Y13" s="32"/>
      <c r="Z13" s="33"/>
      <c r="AA13" s="32"/>
      <c r="AB13" s="33"/>
      <c r="AC13" s="32"/>
      <c r="AD13" s="33"/>
      <c r="AE13" s="32"/>
      <c r="AF13" s="33"/>
      <c r="AG13" s="32"/>
      <c r="AH13" s="33"/>
    </row>
    <row r="14" spans="1:34" x14ac:dyDescent="0.25">
      <c r="A14" s="27">
        <v>11</v>
      </c>
      <c r="B14" s="31" t="s">
        <v>84</v>
      </c>
      <c r="C14" s="32"/>
      <c r="D14" s="33"/>
      <c r="E14" s="32"/>
      <c r="F14" s="33"/>
      <c r="G14" s="32"/>
      <c r="H14" s="33"/>
      <c r="I14" s="32"/>
      <c r="J14" s="33"/>
      <c r="K14" s="32"/>
      <c r="L14" s="33"/>
      <c r="M14" s="34">
        <v>505639</v>
      </c>
      <c r="N14" s="35">
        <f t="shared" si="0"/>
        <v>27842.683351899195</v>
      </c>
      <c r="O14" s="34">
        <v>492992</v>
      </c>
      <c r="P14" s="35">
        <f t="shared" si="1"/>
        <v>26984.870711361196</v>
      </c>
      <c r="Q14" s="34">
        <v>519894</v>
      </c>
      <c r="R14" s="35">
        <f t="shared" si="2"/>
        <v>28308.602723733926</v>
      </c>
      <c r="S14" s="34">
        <v>545382</v>
      </c>
      <c r="T14" s="35">
        <f t="shared" si="3"/>
        <v>29565.320155171554</v>
      </c>
      <c r="U14" s="34">
        <v>512991</v>
      </c>
      <c r="V14" s="35">
        <f t="shared" si="4"/>
        <v>27618.336959313114</v>
      </c>
      <c r="W14" s="32"/>
      <c r="X14" s="33"/>
      <c r="Y14" s="32"/>
      <c r="Z14" s="33"/>
      <c r="AA14" s="32"/>
      <c r="AB14" s="33"/>
      <c r="AC14" s="32"/>
      <c r="AD14" s="33"/>
      <c r="AE14" s="32"/>
      <c r="AF14" s="33"/>
      <c r="AG14" s="32"/>
      <c r="AH14" s="33"/>
    </row>
    <row r="15" spans="1:34" x14ac:dyDescent="0.25">
      <c r="A15" s="27">
        <v>12</v>
      </c>
      <c r="B15" s="31" t="s">
        <v>85</v>
      </c>
      <c r="C15" s="32"/>
      <c r="D15" s="33"/>
      <c r="E15" s="32"/>
      <c r="F15" s="33"/>
      <c r="G15" s="32"/>
      <c r="H15" s="33"/>
      <c r="I15" s="32"/>
      <c r="J15" s="33"/>
      <c r="K15" s="32"/>
      <c r="L15" s="33"/>
      <c r="M15" s="34">
        <v>106512</v>
      </c>
      <c r="N15" s="35">
        <f t="shared" si="0"/>
        <v>5865.0141487849778</v>
      </c>
      <c r="O15" s="34">
        <v>100075</v>
      </c>
      <c r="P15" s="35">
        <f t="shared" si="1"/>
        <v>5477.7986994504408</v>
      </c>
      <c r="Q15" s="34">
        <v>104807</v>
      </c>
      <c r="R15" s="35">
        <f t="shared" si="2"/>
        <v>5706.816631210173</v>
      </c>
      <c r="S15" s="34">
        <v>109614</v>
      </c>
      <c r="T15" s="35">
        <f t="shared" si="3"/>
        <v>5942.2074866588455</v>
      </c>
      <c r="U15" s="34">
        <v>100106</v>
      </c>
      <c r="V15" s="35">
        <f t="shared" si="4"/>
        <v>5389.4926804739243</v>
      </c>
      <c r="W15" s="32"/>
      <c r="X15" s="33"/>
      <c r="Y15" s="32"/>
      <c r="Z15" s="33"/>
      <c r="AA15" s="32"/>
      <c r="AB15" s="33"/>
      <c r="AC15" s="32"/>
      <c r="AD15" s="33"/>
      <c r="AE15" s="32"/>
      <c r="AF15" s="33"/>
      <c r="AG15" s="32"/>
      <c r="AH15" s="33"/>
    </row>
    <row r="16" spans="1:34" x14ac:dyDescent="0.25">
      <c r="A16" s="27">
        <v>13</v>
      </c>
      <c r="B16" s="31" t="s">
        <v>86</v>
      </c>
      <c r="C16" s="32"/>
      <c r="D16" s="33"/>
      <c r="E16" s="32"/>
      <c r="F16" s="33"/>
      <c r="G16" s="32"/>
      <c r="H16" s="33"/>
      <c r="I16" s="32"/>
      <c r="J16" s="33"/>
      <c r="K16" s="32"/>
      <c r="L16" s="33"/>
      <c r="M16" s="34">
        <v>350523</v>
      </c>
      <c r="N16" s="35">
        <f t="shared" si="0"/>
        <v>19301.321489358539</v>
      </c>
      <c r="O16" s="34">
        <v>329860</v>
      </c>
      <c r="P16" s="35">
        <f t="shared" si="1"/>
        <v>18055.525146147615</v>
      </c>
      <c r="Q16" s="34">
        <v>368546</v>
      </c>
      <c r="R16" s="35">
        <f t="shared" si="2"/>
        <v>20067.595124046908</v>
      </c>
      <c r="S16" s="34">
        <v>391602</v>
      </c>
      <c r="T16" s="35">
        <f t="shared" si="3"/>
        <v>21228.860694715797</v>
      </c>
      <c r="U16" s="34">
        <v>376490</v>
      </c>
      <c r="V16" s="35">
        <f t="shared" si="4"/>
        <v>20269.415412379156</v>
      </c>
      <c r="W16" s="32"/>
      <c r="X16" s="33"/>
      <c r="Y16" s="32"/>
      <c r="Z16" s="33"/>
      <c r="AA16" s="32"/>
      <c r="AB16" s="33"/>
      <c r="AC16" s="32"/>
      <c r="AD16" s="33"/>
      <c r="AE16" s="32"/>
      <c r="AF16" s="33"/>
      <c r="AG16" s="32"/>
      <c r="AH16" s="33"/>
    </row>
    <row r="17" spans="1:34" x14ac:dyDescent="0.25">
      <c r="A17" s="27">
        <v>14</v>
      </c>
      <c r="B17" s="31" t="s">
        <v>87</v>
      </c>
      <c r="C17" s="32"/>
      <c r="D17" s="33"/>
      <c r="E17" s="32"/>
      <c r="F17" s="33"/>
      <c r="G17" s="32"/>
      <c r="H17" s="33"/>
      <c r="I17" s="32"/>
      <c r="J17" s="33"/>
      <c r="K17" s="32"/>
      <c r="L17" s="33"/>
      <c r="M17" s="34">
        <v>246621</v>
      </c>
      <c r="N17" s="35">
        <f t="shared" si="0"/>
        <v>13580.025296562828</v>
      </c>
      <c r="O17" s="34">
        <v>258134</v>
      </c>
      <c r="P17" s="35">
        <f t="shared" si="1"/>
        <v>14129.463796991658</v>
      </c>
      <c r="Q17" s="34">
        <v>259286</v>
      </c>
      <c r="R17" s="35">
        <f t="shared" si="2"/>
        <v>14118.309435819752</v>
      </c>
      <c r="S17" s="34">
        <v>282680</v>
      </c>
      <c r="T17" s="35">
        <f t="shared" si="3"/>
        <v>15324.166733526034</v>
      </c>
      <c r="U17" s="34">
        <v>298681</v>
      </c>
      <c r="V17" s="35">
        <f t="shared" si="4"/>
        <v>16080.345466771543</v>
      </c>
      <c r="W17" s="32"/>
      <c r="X17" s="33"/>
      <c r="Y17" s="32"/>
      <c r="Z17" s="33"/>
      <c r="AA17" s="32"/>
      <c r="AB17" s="33"/>
      <c r="AC17" s="32"/>
      <c r="AD17" s="33"/>
      <c r="AE17" s="32"/>
      <c r="AF17" s="33"/>
      <c r="AG17" s="32"/>
      <c r="AH17" s="33"/>
    </row>
    <row r="18" spans="1:34" x14ac:dyDescent="0.25">
      <c r="A18" s="27">
        <v>15</v>
      </c>
      <c r="B18" s="31" t="s">
        <v>88</v>
      </c>
      <c r="C18" s="32"/>
      <c r="D18" s="33"/>
      <c r="E18" s="32"/>
      <c r="F18" s="33"/>
      <c r="G18" s="32"/>
      <c r="H18" s="33"/>
      <c r="I18" s="32"/>
      <c r="J18" s="33"/>
      <c r="K18" s="32"/>
      <c r="L18" s="33"/>
      <c r="M18" s="34">
        <v>29384</v>
      </c>
      <c r="N18" s="35">
        <f t="shared" si="0"/>
        <v>1618.0108884247577</v>
      </c>
      <c r="O18" s="34">
        <v>28028</v>
      </c>
      <c r="P18" s="35">
        <f t="shared" si="1"/>
        <v>1534.1667943861801</v>
      </c>
      <c r="Q18" s="34">
        <v>27297</v>
      </c>
      <c r="R18" s="35">
        <f t="shared" si="2"/>
        <v>1486.3413090933248</v>
      </c>
      <c r="S18" s="34">
        <v>28239</v>
      </c>
      <c r="T18" s="35">
        <f t="shared" si="3"/>
        <v>1530.8445747419048</v>
      </c>
      <c r="U18" s="34">
        <v>23571</v>
      </c>
      <c r="V18" s="35">
        <f t="shared" si="4"/>
        <v>1269.0121668176819</v>
      </c>
      <c r="W18" s="32"/>
      <c r="X18" s="33"/>
      <c r="Y18" s="32"/>
      <c r="Z18" s="33"/>
      <c r="AA18" s="32"/>
      <c r="AB18" s="33"/>
      <c r="AC18" s="32"/>
      <c r="AD18" s="33"/>
      <c r="AE18" s="32"/>
      <c r="AF18" s="33"/>
      <c r="AG18" s="32"/>
      <c r="AH18" s="33"/>
    </row>
    <row r="19" spans="1:34" x14ac:dyDescent="0.25">
      <c r="A19" s="27">
        <v>16</v>
      </c>
      <c r="B19" s="31" t="s">
        <v>89</v>
      </c>
      <c r="C19" s="32"/>
      <c r="D19" s="33"/>
      <c r="E19" s="32"/>
      <c r="F19" s="33"/>
      <c r="G19" s="32"/>
      <c r="H19" s="33"/>
      <c r="I19" s="32"/>
      <c r="J19" s="33"/>
      <c r="K19" s="32"/>
      <c r="L19" s="33"/>
      <c r="M19" s="34">
        <v>9553</v>
      </c>
      <c r="N19" s="35">
        <f t="shared" si="0"/>
        <v>526.02974466109822</v>
      </c>
      <c r="O19" s="34">
        <v>8045</v>
      </c>
      <c r="P19" s="35">
        <f t="shared" si="1"/>
        <v>440.35863639349287</v>
      </c>
      <c r="Q19" s="34">
        <v>8812</v>
      </c>
      <c r="R19" s="35">
        <f t="shared" si="2"/>
        <v>479.81974633587492</v>
      </c>
      <c r="S19" s="34">
        <v>8167</v>
      </c>
      <c r="T19" s="35">
        <f t="shared" si="3"/>
        <v>442.73549495085297</v>
      </c>
      <c r="U19" s="34">
        <v>7662</v>
      </c>
      <c r="V19" s="35">
        <f t="shared" si="4"/>
        <v>412.5056731643578</v>
      </c>
      <c r="W19" s="32"/>
      <c r="X19" s="33"/>
      <c r="Y19" s="32"/>
      <c r="Z19" s="33"/>
      <c r="AA19" s="32"/>
      <c r="AB19" s="33"/>
      <c r="AC19" s="32"/>
      <c r="AD19" s="33"/>
      <c r="AE19" s="32"/>
      <c r="AF19" s="33"/>
      <c r="AG19" s="32"/>
      <c r="AH19" s="33"/>
    </row>
    <row r="20" spans="1:34" x14ac:dyDescent="0.25">
      <c r="A20" s="27">
        <v>17</v>
      </c>
      <c r="B20" s="31" t="s">
        <v>90</v>
      </c>
      <c r="C20" s="32"/>
      <c r="D20" s="33"/>
      <c r="E20" s="32"/>
      <c r="F20" s="33"/>
      <c r="G20" s="32"/>
      <c r="H20" s="33"/>
      <c r="I20" s="32"/>
      <c r="J20" s="33"/>
      <c r="K20" s="32"/>
      <c r="L20" s="33"/>
      <c r="M20" s="34">
        <v>8918</v>
      </c>
      <c r="N20" s="35">
        <f t="shared" si="0"/>
        <v>491.06388180547196</v>
      </c>
      <c r="O20" s="34">
        <v>9136</v>
      </c>
      <c r="P20" s="35">
        <f t="shared" si="1"/>
        <v>500.07663170801129</v>
      </c>
      <c r="Q20" s="34">
        <v>9038</v>
      </c>
      <c r="R20" s="35">
        <f t="shared" si="2"/>
        <v>492.12560909936877</v>
      </c>
      <c r="S20" s="34">
        <v>9614</v>
      </c>
      <c r="T20" s="35">
        <f t="shared" si="3"/>
        <v>521.17779459501651</v>
      </c>
      <c r="U20" s="34">
        <v>8528</v>
      </c>
      <c r="V20" s="35">
        <f t="shared" si="4"/>
        <v>459.12925877651315</v>
      </c>
      <c r="W20" s="32"/>
      <c r="X20" s="33"/>
      <c r="Y20" s="32"/>
      <c r="Z20" s="33"/>
      <c r="AA20" s="32"/>
      <c r="AB20" s="33"/>
      <c r="AC20" s="32"/>
      <c r="AD20" s="33"/>
      <c r="AE20" s="32"/>
      <c r="AF20" s="33"/>
      <c r="AG20" s="32"/>
      <c r="AH20" s="33"/>
    </row>
    <row r="21" spans="1:34" x14ac:dyDescent="0.25">
      <c r="A21" s="27">
        <v>18</v>
      </c>
      <c r="B21" s="31" t="s">
        <v>91</v>
      </c>
      <c r="C21" s="32"/>
      <c r="D21" s="33"/>
      <c r="E21" s="32"/>
      <c r="F21" s="33"/>
      <c r="G21" s="32"/>
      <c r="H21" s="33"/>
      <c r="I21" s="32"/>
      <c r="J21" s="33"/>
      <c r="K21" s="32"/>
      <c r="L21" s="33"/>
      <c r="M21" s="34">
        <v>223695</v>
      </c>
      <c r="N21" s="35">
        <f t="shared" si="0"/>
        <v>12317.619986597338</v>
      </c>
      <c r="O21" s="34">
        <v>234725</v>
      </c>
      <c r="P21" s="35">
        <f t="shared" si="1"/>
        <v>12848.126902108466</v>
      </c>
      <c r="Q21" s="34">
        <v>247235</v>
      </c>
      <c r="R21" s="35">
        <f t="shared" si="2"/>
        <v>13462.12380678053</v>
      </c>
      <c r="S21" s="34">
        <v>292606</v>
      </c>
      <c r="T21" s="35">
        <f t="shared" si="3"/>
        <v>15862.258140760288</v>
      </c>
      <c r="U21" s="34">
        <v>267945</v>
      </c>
      <c r="V21" s="35">
        <f t="shared" si="4"/>
        <v>14425.585042550752</v>
      </c>
      <c r="W21" s="32"/>
      <c r="X21" s="33"/>
      <c r="Y21" s="32"/>
      <c r="Z21" s="33"/>
      <c r="AA21" s="32"/>
      <c r="AB21" s="33"/>
      <c r="AC21" s="32"/>
      <c r="AD21" s="33"/>
      <c r="AE21" s="32"/>
      <c r="AF21" s="33"/>
      <c r="AG21" s="32"/>
      <c r="AH21" s="33"/>
    </row>
    <row r="22" spans="1:34" x14ac:dyDescent="0.25">
      <c r="A22" s="27">
        <v>19</v>
      </c>
      <c r="B22" s="31" t="s">
        <v>92</v>
      </c>
      <c r="C22" s="32"/>
      <c r="D22" s="33"/>
      <c r="E22" s="32"/>
      <c r="F22" s="33"/>
      <c r="G22" s="32"/>
      <c r="H22" s="33"/>
      <c r="I22" s="32"/>
      <c r="J22" s="33"/>
      <c r="K22" s="32"/>
      <c r="L22" s="33"/>
      <c r="M22" s="34">
        <v>1967</v>
      </c>
      <c r="N22" s="35">
        <f t="shared" si="0"/>
        <v>108.31157832601069</v>
      </c>
      <c r="O22" s="34">
        <v>4348</v>
      </c>
      <c r="P22" s="35">
        <f t="shared" si="1"/>
        <v>237.99619030937316</v>
      </c>
      <c r="Q22" s="34">
        <v>2661</v>
      </c>
      <c r="R22" s="35">
        <f t="shared" si="2"/>
        <v>144.89336643211112</v>
      </c>
      <c r="S22" s="34">
        <v>3515</v>
      </c>
      <c r="T22" s="35">
        <f t="shared" si="3"/>
        <v>190.54919367604361</v>
      </c>
      <c r="U22" s="34">
        <v>3382</v>
      </c>
      <c r="V22" s="35">
        <f t="shared" si="4"/>
        <v>182.07963803730857</v>
      </c>
      <c r="W22" s="32"/>
      <c r="X22" s="33"/>
      <c r="Y22" s="32"/>
      <c r="Z22" s="33"/>
      <c r="AA22" s="32"/>
      <c r="AB22" s="33"/>
      <c r="AC22" s="32"/>
      <c r="AD22" s="33"/>
      <c r="AE22" s="32"/>
      <c r="AF22" s="33"/>
      <c r="AG22" s="32"/>
      <c r="AH22" s="33"/>
    </row>
    <row r="23" spans="1:34" x14ac:dyDescent="0.25">
      <c r="A23" s="27">
        <v>20</v>
      </c>
      <c r="B23" s="31" t="s">
        <v>93</v>
      </c>
      <c r="C23" s="32"/>
      <c r="D23" s="33"/>
      <c r="E23" s="32"/>
      <c r="F23" s="33"/>
      <c r="G23" s="32"/>
      <c r="H23" s="33"/>
      <c r="I23" s="32"/>
      <c r="J23" s="33"/>
      <c r="K23" s="32"/>
      <c r="L23" s="33"/>
      <c r="M23" s="34">
        <v>34612</v>
      </c>
      <c r="N23" s="35">
        <f t="shared" si="0"/>
        <v>1905.8873152109213</v>
      </c>
      <c r="O23" s="34">
        <v>32533</v>
      </c>
      <c r="P23" s="35">
        <f t="shared" si="1"/>
        <v>1780.7566833796773</v>
      </c>
      <c r="Q23" s="34">
        <v>34537</v>
      </c>
      <c r="R23" s="35">
        <f t="shared" si="2"/>
        <v>1880.5645232866673</v>
      </c>
      <c r="S23" s="34">
        <v>36205</v>
      </c>
      <c r="T23" s="35">
        <f t="shared" si="3"/>
        <v>1962.6838000117095</v>
      </c>
      <c r="U23" s="34">
        <v>29958</v>
      </c>
      <c r="V23" s="35">
        <f t="shared" si="4"/>
        <v>1612.8745701719959</v>
      </c>
      <c r="W23" s="32"/>
      <c r="X23" s="33"/>
      <c r="Y23" s="32"/>
      <c r="Z23" s="33"/>
      <c r="AA23" s="32"/>
      <c r="AB23" s="33"/>
      <c r="AC23" s="32"/>
      <c r="AD23" s="33"/>
      <c r="AE23" s="32"/>
      <c r="AF23" s="33"/>
      <c r="AG23" s="32"/>
      <c r="AH23" s="33"/>
    </row>
    <row r="24" spans="1:34" x14ac:dyDescent="0.25">
      <c r="A24" s="27">
        <v>21</v>
      </c>
      <c r="B24" s="31" t="s">
        <v>94</v>
      </c>
      <c r="C24" s="37"/>
      <c r="D24" s="38"/>
      <c r="E24" s="37"/>
      <c r="F24" s="38"/>
      <c r="G24" s="37"/>
      <c r="H24" s="38"/>
      <c r="I24" s="37"/>
      <c r="J24" s="38"/>
      <c r="K24" s="37"/>
      <c r="L24" s="38"/>
      <c r="M24" s="39">
        <v>98411</v>
      </c>
      <c r="N24" s="40">
        <f t="shared" si="0"/>
        <v>5418.9378417087128</v>
      </c>
      <c r="O24" s="39">
        <v>104180</v>
      </c>
      <c r="P24" s="40">
        <f t="shared" si="1"/>
        <v>5702.4938147264247</v>
      </c>
      <c r="Q24" s="39">
        <v>119152</v>
      </c>
      <c r="R24" s="40">
        <f t="shared" si="2"/>
        <v>6487.9122123708767</v>
      </c>
      <c r="S24" s="39">
        <v>131629</v>
      </c>
      <c r="T24" s="40">
        <f t="shared" si="3"/>
        <v>7135.6471733666976</v>
      </c>
      <c r="U24" s="39">
        <v>128547</v>
      </c>
      <c r="V24" s="40">
        <f t="shared" si="4"/>
        <v>6920.6952190366364</v>
      </c>
      <c r="W24" s="37"/>
      <c r="X24" s="38"/>
      <c r="Y24" s="37"/>
      <c r="Z24" s="38"/>
      <c r="AA24" s="37"/>
      <c r="AB24" s="38"/>
      <c r="AC24" s="37"/>
      <c r="AD24" s="38"/>
      <c r="AE24" s="37"/>
      <c r="AF24" s="38"/>
      <c r="AG24" s="37"/>
      <c r="AH24" s="38"/>
    </row>
    <row r="25" spans="1:34" x14ac:dyDescent="0.25"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2">
        <f>SUM(M4:M24)</f>
        <v>3590349</v>
      </c>
      <c r="N25" s="43">
        <f>M25*100000/1816057</f>
        <v>197700.23738241696</v>
      </c>
      <c r="O25" s="44">
        <f>SUM(O4:O24)</f>
        <v>3539819</v>
      </c>
      <c r="P25" s="43">
        <f>O25*100000/1826920</f>
        <v>193758.84001488844</v>
      </c>
      <c r="Q25" s="44">
        <f>SUM(Q4:Q24)</f>
        <v>3776434</v>
      </c>
      <c r="R25" s="43">
        <f t="shared" si="2"/>
        <v>205629.55105925709</v>
      </c>
      <c r="S25" s="44">
        <f>SUM(S4:S24)</f>
        <v>4008173</v>
      </c>
      <c r="T25" s="43">
        <f t="shared" si="3"/>
        <v>217284.24843928555</v>
      </c>
      <c r="U25" s="44">
        <f>SUM(U4:U24)</f>
        <v>3857298</v>
      </c>
      <c r="V25" s="43">
        <f t="shared" si="4"/>
        <v>207668.66458960209</v>
      </c>
      <c r="W25" s="45">
        <f>SUM(W4:W24)</f>
        <v>0</v>
      </c>
      <c r="X25" s="45"/>
      <c r="Y25" s="45">
        <f>SUM(Y4:Y24)</f>
        <v>0</v>
      </c>
      <c r="Z25" s="45"/>
      <c r="AA25" s="45">
        <f>SUM(AA4:AA24)</f>
        <v>0</v>
      </c>
      <c r="AB25" s="45"/>
      <c r="AC25" s="45">
        <f>SUM(AC4:AC24)</f>
        <v>0</v>
      </c>
      <c r="AD25" s="45"/>
      <c r="AE25" s="45">
        <f>SUM(AE4:AE24)</f>
        <v>0</v>
      </c>
      <c r="AF25" s="45"/>
      <c r="AG25" s="45">
        <f>SUM(AG4:AG24)</f>
        <v>0</v>
      </c>
      <c r="AH25" s="45"/>
    </row>
  </sheetData>
  <mergeCells count="32">
    <mergeCell ref="M1:N1"/>
    <mergeCell ref="C1:D1"/>
    <mergeCell ref="E1:F1"/>
    <mergeCell ref="G1:H1"/>
    <mergeCell ref="I1:J1"/>
    <mergeCell ref="K1:L1"/>
    <mergeCell ref="AA1:AB1"/>
    <mergeCell ref="AC1:AD1"/>
    <mergeCell ref="AE1:AF1"/>
    <mergeCell ref="AG1:AH1"/>
    <mergeCell ref="C2:D2"/>
    <mergeCell ref="E2:F2"/>
    <mergeCell ref="G2:H2"/>
    <mergeCell ref="I2:J2"/>
    <mergeCell ref="K2:L2"/>
    <mergeCell ref="M2:N2"/>
    <mergeCell ref="O1:P1"/>
    <mergeCell ref="Q1:R1"/>
    <mergeCell ref="S1:T1"/>
    <mergeCell ref="U1:V1"/>
    <mergeCell ref="W1:X1"/>
    <mergeCell ref="Y1:Z1"/>
    <mergeCell ref="AA2:AB2"/>
    <mergeCell ref="AC2:AD2"/>
    <mergeCell ref="AE2:AF2"/>
    <mergeCell ref="AG2:AH2"/>
    <mergeCell ref="O2:P2"/>
    <mergeCell ref="Q2:R2"/>
    <mergeCell ref="S2:T2"/>
    <mergeCell ref="U2:V2"/>
    <mergeCell ref="W2:X2"/>
    <mergeCell ref="Y2:Z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I79"/>
  <sheetViews>
    <sheetView workbookViewId="0">
      <pane xSplit="3" ySplit="3" topLeftCell="O4" activePane="bottomRight" state="frozen"/>
      <selection pane="topRight" activeCell="D1" sqref="D1"/>
      <selection pane="bottomLeft" activeCell="A4" sqref="A4"/>
      <selection pane="bottomRight" activeCell="C23" sqref="C23"/>
    </sheetView>
  </sheetViews>
  <sheetFormatPr defaultColWidth="9" defaultRowHeight="13.2" x14ac:dyDescent="0.25"/>
  <cols>
    <col min="1" max="1" width="7.5" style="46" customWidth="1"/>
    <col min="2" max="2" width="12.8984375" style="47" customWidth="1"/>
    <col min="3" max="3" width="25.5" style="77" customWidth="1"/>
    <col min="4" max="13" width="9" style="47"/>
    <col min="14" max="14" width="11.69921875" style="47" customWidth="1"/>
    <col min="15" max="15" width="12.09765625" style="47" customWidth="1"/>
    <col min="16" max="16" width="10.3984375" style="47" bestFit="1" customWidth="1"/>
    <col min="17" max="17" width="9.3984375" style="47" bestFit="1" customWidth="1"/>
    <col min="18" max="18" width="10.3984375" style="47" bestFit="1" customWidth="1"/>
    <col min="19" max="19" width="10.59765625" style="47" bestFit="1" customWidth="1"/>
    <col min="20" max="20" width="10.3984375" style="47" bestFit="1" customWidth="1"/>
    <col min="21" max="21" width="9.3984375" style="47" bestFit="1" customWidth="1"/>
    <col min="22" max="22" width="10.3984375" style="47" bestFit="1" customWidth="1"/>
    <col min="23" max="23" width="9.3984375" style="47" bestFit="1" customWidth="1"/>
    <col min="24" max="16384" width="9" style="47"/>
  </cols>
  <sheetData>
    <row r="1" spans="1:35" x14ac:dyDescent="0.25">
      <c r="A1" s="46" t="s">
        <v>95</v>
      </c>
      <c r="C1" s="48" t="s">
        <v>96</v>
      </c>
      <c r="D1" s="151">
        <v>2550</v>
      </c>
      <c r="E1" s="152"/>
      <c r="F1" s="151">
        <v>2551</v>
      </c>
      <c r="G1" s="152"/>
      <c r="H1" s="151">
        <v>2552</v>
      </c>
      <c r="I1" s="152"/>
      <c r="J1" s="151">
        <v>2553</v>
      </c>
      <c r="K1" s="152"/>
      <c r="L1" s="151">
        <v>2554</v>
      </c>
      <c r="M1" s="152"/>
      <c r="N1" s="151">
        <v>2555</v>
      </c>
      <c r="O1" s="152"/>
      <c r="P1" s="151">
        <v>2556</v>
      </c>
      <c r="Q1" s="152"/>
      <c r="R1" s="151">
        <v>2557</v>
      </c>
      <c r="S1" s="152"/>
      <c r="T1" s="151">
        <v>2558</v>
      </c>
      <c r="U1" s="152"/>
      <c r="V1" s="151">
        <v>2559</v>
      </c>
      <c r="W1" s="152"/>
      <c r="X1" s="151">
        <v>2560</v>
      </c>
      <c r="Y1" s="152"/>
      <c r="Z1" s="151">
        <v>2561</v>
      </c>
      <c r="AA1" s="152"/>
      <c r="AB1" s="151">
        <v>2562</v>
      </c>
      <c r="AC1" s="152"/>
      <c r="AD1" s="151">
        <v>2563</v>
      </c>
      <c r="AE1" s="152"/>
      <c r="AF1" s="151">
        <v>2564</v>
      </c>
      <c r="AG1" s="152"/>
      <c r="AH1" s="151">
        <v>2565</v>
      </c>
      <c r="AI1" s="152"/>
    </row>
    <row r="2" spans="1:35" x14ac:dyDescent="0.25">
      <c r="C2" s="48" t="s">
        <v>97</v>
      </c>
      <c r="D2" s="149">
        <v>1783035</v>
      </c>
      <c r="E2" s="150"/>
      <c r="F2" s="149">
        <v>1785709</v>
      </c>
      <c r="G2" s="150"/>
      <c r="H2" s="149">
        <v>1795453</v>
      </c>
      <c r="I2" s="150"/>
      <c r="J2" s="149">
        <v>1803754</v>
      </c>
      <c r="K2" s="150"/>
      <c r="L2" s="149">
        <v>1813088</v>
      </c>
      <c r="M2" s="150"/>
      <c r="N2" s="149">
        <v>1816057</v>
      </c>
      <c r="O2" s="150"/>
      <c r="P2" s="149">
        <v>1826920</v>
      </c>
      <c r="Q2" s="150"/>
      <c r="R2" s="149">
        <v>1836523</v>
      </c>
      <c r="S2" s="150"/>
      <c r="T2" s="149">
        <v>1844668</v>
      </c>
      <c r="U2" s="150"/>
      <c r="V2" s="149">
        <v>1857429</v>
      </c>
      <c r="W2" s="150"/>
      <c r="X2" s="149">
        <v>1862965</v>
      </c>
      <c r="Y2" s="150"/>
      <c r="Z2" s="147"/>
      <c r="AA2" s="148"/>
      <c r="AB2" s="147"/>
      <c r="AC2" s="148"/>
      <c r="AD2" s="147"/>
      <c r="AE2" s="148"/>
      <c r="AF2" s="147"/>
      <c r="AG2" s="148"/>
      <c r="AH2" s="147"/>
      <c r="AI2" s="148"/>
    </row>
    <row r="3" spans="1:35" x14ac:dyDescent="0.25">
      <c r="A3" s="49" t="s">
        <v>98</v>
      </c>
      <c r="B3" s="50" t="s">
        <v>99</v>
      </c>
      <c r="C3" s="51" t="s">
        <v>100</v>
      </c>
      <c r="D3" s="52" t="s">
        <v>72</v>
      </c>
      <c r="E3" s="53" t="s">
        <v>101</v>
      </c>
      <c r="F3" s="52" t="s">
        <v>72</v>
      </c>
      <c r="G3" s="53" t="s">
        <v>101</v>
      </c>
      <c r="H3" s="52" t="s">
        <v>72</v>
      </c>
      <c r="I3" s="53" t="s">
        <v>101</v>
      </c>
      <c r="J3" s="52" t="s">
        <v>72</v>
      </c>
      <c r="K3" s="53" t="s">
        <v>101</v>
      </c>
      <c r="L3" s="52" t="s">
        <v>72</v>
      </c>
      <c r="M3" s="53" t="s">
        <v>101</v>
      </c>
      <c r="N3" s="52" t="s">
        <v>72</v>
      </c>
      <c r="O3" s="53" t="s">
        <v>101</v>
      </c>
      <c r="P3" s="52" t="s">
        <v>72</v>
      </c>
      <c r="Q3" s="53" t="s">
        <v>101</v>
      </c>
      <c r="R3" s="52" t="s">
        <v>72</v>
      </c>
      <c r="S3" s="53" t="s">
        <v>101</v>
      </c>
      <c r="T3" s="52" t="s">
        <v>72</v>
      </c>
      <c r="U3" s="53" t="s">
        <v>101</v>
      </c>
      <c r="V3" s="52" t="s">
        <v>72</v>
      </c>
      <c r="W3" s="53" t="s">
        <v>101</v>
      </c>
      <c r="X3" s="52" t="s">
        <v>72</v>
      </c>
      <c r="Y3" s="53" t="s">
        <v>101</v>
      </c>
      <c r="Z3" s="52" t="s">
        <v>72</v>
      </c>
      <c r="AA3" s="53" t="s">
        <v>101</v>
      </c>
      <c r="AB3" s="52" t="s">
        <v>72</v>
      </c>
      <c r="AC3" s="53" t="s">
        <v>101</v>
      </c>
      <c r="AD3" s="52" t="s">
        <v>72</v>
      </c>
      <c r="AE3" s="53" t="s">
        <v>101</v>
      </c>
      <c r="AF3" s="52" t="s">
        <v>72</v>
      </c>
      <c r="AG3" s="53" t="s">
        <v>101</v>
      </c>
      <c r="AH3" s="52" t="s">
        <v>72</v>
      </c>
      <c r="AI3" s="53" t="s">
        <v>101</v>
      </c>
    </row>
    <row r="4" spans="1:35" x14ac:dyDescent="0.25">
      <c r="A4" s="54">
        <v>1</v>
      </c>
      <c r="B4" s="55" t="s">
        <v>102</v>
      </c>
      <c r="C4" s="51" t="s">
        <v>103</v>
      </c>
      <c r="D4" s="56"/>
      <c r="E4" s="57"/>
      <c r="F4" s="56"/>
      <c r="G4" s="57"/>
      <c r="H4" s="56"/>
      <c r="I4" s="57"/>
      <c r="J4" s="56"/>
      <c r="K4" s="57"/>
      <c r="L4" s="56"/>
      <c r="M4" s="57"/>
      <c r="N4" s="58">
        <v>277</v>
      </c>
      <c r="O4" s="59">
        <f>N4*100000/1816057</f>
        <v>15.25282521418656</v>
      </c>
      <c r="P4" s="58">
        <v>155</v>
      </c>
      <c r="Q4" s="59">
        <f>P4*100000/1826920</f>
        <v>8.4842248155365318</v>
      </c>
      <c r="R4" s="58">
        <v>72</v>
      </c>
      <c r="S4" s="59">
        <f>R4*100000/1836523</f>
        <v>3.920451853856445</v>
      </c>
      <c r="T4" s="58">
        <v>178</v>
      </c>
      <c r="U4" s="59">
        <f>T4*100000/1844668</f>
        <v>9.6494328518736161</v>
      </c>
      <c r="V4" s="58">
        <v>93</v>
      </c>
      <c r="W4" s="59">
        <f>V4*100000/1857429</f>
        <v>5.0069208567326129</v>
      </c>
      <c r="X4" s="56"/>
      <c r="Y4" s="57"/>
      <c r="Z4" s="56"/>
      <c r="AA4" s="57"/>
      <c r="AB4" s="56"/>
      <c r="AC4" s="57"/>
      <c r="AD4" s="56"/>
      <c r="AE4" s="57"/>
      <c r="AF4" s="56"/>
      <c r="AG4" s="57"/>
      <c r="AH4" s="56"/>
      <c r="AI4" s="57"/>
    </row>
    <row r="5" spans="1:35" ht="12.75" x14ac:dyDescent="0.2">
      <c r="A5" s="54">
        <v>2</v>
      </c>
      <c r="B5" s="55" t="s">
        <v>104</v>
      </c>
      <c r="C5" s="51" t="s">
        <v>105</v>
      </c>
      <c r="D5" s="56"/>
      <c r="E5" s="57"/>
      <c r="F5" s="56"/>
      <c r="G5" s="57"/>
      <c r="H5" s="56"/>
      <c r="I5" s="57"/>
      <c r="J5" s="56"/>
      <c r="K5" s="57"/>
      <c r="L5" s="56"/>
      <c r="M5" s="57"/>
      <c r="N5" s="58">
        <v>11991</v>
      </c>
      <c r="O5" s="60">
        <f t="shared" ref="O5:O68" si="0">N5*100000/1816057</f>
        <v>660.27663228632139</v>
      </c>
      <c r="P5" s="58">
        <v>9276</v>
      </c>
      <c r="Q5" s="60">
        <f t="shared" ref="Q5:Q68" si="1">P5*100000/1826920</f>
        <v>507.73980250914104</v>
      </c>
      <c r="R5" s="58">
        <v>10318</v>
      </c>
      <c r="S5" s="61">
        <f t="shared" ref="S5:S68" si="2">R5*100000/1836523</f>
        <v>561.82253094570558</v>
      </c>
      <c r="T5" s="58">
        <v>10906</v>
      </c>
      <c r="U5" s="60">
        <f t="shared" ref="U5:U68" si="3">T5*100000/1844668</f>
        <v>591.2174982164812</v>
      </c>
      <c r="V5" s="58">
        <v>13745</v>
      </c>
      <c r="W5" s="60">
        <f t="shared" ref="W5:W68" si="4">V5*100000/1857429</f>
        <v>740.00136748161037</v>
      </c>
      <c r="X5" s="56"/>
      <c r="Y5" s="57"/>
      <c r="Z5" s="56"/>
      <c r="AA5" s="57"/>
      <c r="AB5" s="56"/>
      <c r="AC5" s="57"/>
      <c r="AD5" s="56"/>
      <c r="AE5" s="57"/>
      <c r="AF5" s="56"/>
      <c r="AG5" s="57"/>
      <c r="AH5" s="56"/>
      <c r="AI5" s="57"/>
    </row>
    <row r="6" spans="1:35" ht="12.75" x14ac:dyDescent="0.2">
      <c r="A6" s="54">
        <v>3</v>
      </c>
      <c r="B6" s="55" t="s">
        <v>106</v>
      </c>
      <c r="C6" s="51" t="s">
        <v>107</v>
      </c>
      <c r="D6" s="56"/>
      <c r="E6" s="57"/>
      <c r="F6" s="56"/>
      <c r="G6" s="57"/>
      <c r="H6" s="56"/>
      <c r="I6" s="57"/>
      <c r="J6" s="56"/>
      <c r="K6" s="57"/>
      <c r="L6" s="56"/>
      <c r="M6" s="57"/>
      <c r="N6" s="58">
        <v>2744</v>
      </c>
      <c r="O6" s="60">
        <f t="shared" si="0"/>
        <v>151.09657901706831</v>
      </c>
      <c r="P6" s="58">
        <v>2588</v>
      </c>
      <c r="Q6" s="60">
        <f t="shared" si="1"/>
        <v>141.65918595231318</v>
      </c>
      <c r="R6" s="58">
        <v>2593</v>
      </c>
      <c r="S6" s="61">
        <f t="shared" si="2"/>
        <v>141.19071745902448</v>
      </c>
      <c r="T6" s="58">
        <v>2779</v>
      </c>
      <c r="U6" s="60">
        <f t="shared" si="3"/>
        <v>150.65041514245382</v>
      </c>
      <c r="V6" s="58">
        <v>2747</v>
      </c>
      <c r="W6" s="60">
        <f t="shared" si="4"/>
        <v>147.89259777897297</v>
      </c>
      <c r="X6" s="56"/>
      <c r="Y6" s="57"/>
      <c r="Z6" s="56"/>
      <c r="AA6" s="57"/>
      <c r="AB6" s="56"/>
      <c r="AC6" s="57"/>
      <c r="AD6" s="56"/>
      <c r="AE6" s="57"/>
      <c r="AF6" s="56"/>
      <c r="AG6" s="57"/>
      <c r="AH6" s="56"/>
      <c r="AI6" s="57"/>
    </row>
    <row r="7" spans="1:35" ht="12.75" x14ac:dyDescent="0.2">
      <c r="A7" s="54">
        <v>4</v>
      </c>
      <c r="B7" s="55" t="s">
        <v>108</v>
      </c>
      <c r="C7" s="51" t="s">
        <v>109</v>
      </c>
      <c r="D7" s="56"/>
      <c r="E7" s="57"/>
      <c r="F7" s="56"/>
      <c r="G7" s="57"/>
      <c r="H7" s="56"/>
      <c r="I7" s="57"/>
      <c r="J7" s="56"/>
      <c r="K7" s="57"/>
      <c r="L7" s="56"/>
      <c r="M7" s="57"/>
      <c r="N7" s="58">
        <v>15</v>
      </c>
      <c r="O7" s="60">
        <f t="shared" si="0"/>
        <v>0.82596526430613137</v>
      </c>
      <c r="P7" s="58">
        <v>16</v>
      </c>
      <c r="Q7" s="60">
        <f t="shared" si="1"/>
        <v>0.87579094870054519</v>
      </c>
      <c r="R7" s="58">
        <v>17</v>
      </c>
      <c r="S7" s="61">
        <f t="shared" si="2"/>
        <v>0.92566224327166058</v>
      </c>
      <c r="T7" s="58">
        <v>6</v>
      </c>
      <c r="U7" s="60">
        <f t="shared" si="3"/>
        <v>0.32526178152382978</v>
      </c>
      <c r="V7" s="58">
        <v>2</v>
      </c>
      <c r="W7" s="60">
        <f t="shared" si="4"/>
        <v>0.10767571734908844</v>
      </c>
      <c r="X7" s="56"/>
      <c r="Y7" s="57"/>
      <c r="Z7" s="56"/>
      <c r="AA7" s="57"/>
      <c r="AB7" s="56"/>
      <c r="AC7" s="57"/>
      <c r="AD7" s="56"/>
      <c r="AE7" s="57"/>
      <c r="AF7" s="56"/>
      <c r="AG7" s="57"/>
      <c r="AH7" s="56"/>
      <c r="AI7" s="57"/>
    </row>
    <row r="8" spans="1:35" ht="12.75" x14ac:dyDescent="0.2">
      <c r="A8" s="54">
        <v>5</v>
      </c>
      <c r="B8" s="55" t="s">
        <v>110</v>
      </c>
      <c r="C8" s="51" t="s">
        <v>111</v>
      </c>
      <c r="D8" s="56"/>
      <c r="E8" s="57"/>
      <c r="F8" s="56"/>
      <c r="G8" s="57"/>
      <c r="H8" s="56"/>
      <c r="I8" s="57"/>
      <c r="J8" s="56"/>
      <c r="K8" s="57"/>
      <c r="L8" s="56"/>
      <c r="M8" s="57"/>
      <c r="N8" s="58">
        <v>24</v>
      </c>
      <c r="O8" s="60">
        <f t="shared" si="0"/>
        <v>1.3215444228898101</v>
      </c>
      <c r="P8" s="58">
        <v>41</v>
      </c>
      <c r="Q8" s="60">
        <f t="shared" si="1"/>
        <v>2.2442143060451469</v>
      </c>
      <c r="R8" s="58">
        <v>17</v>
      </c>
      <c r="S8" s="61">
        <f t="shared" si="2"/>
        <v>0.92566224327166058</v>
      </c>
      <c r="T8" s="58">
        <v>41</v>
      </c>
      <c r="U8" s="60">
        <f t="shared" si="3"/>
        <v>2.2226221737461702</v>
      </c>
      <c r="V8" s="58">
        <v>29</v>
      </c>
      <c r="W8" s="60">
        <f t="shared" si="4"/>
        <v>1.5612979015617825</v>
      </c>
      <c r="X8" s="56"/>
      <c r="Y8" s="57"/>
      <c r="Z8" s="56"/>
      <c r="AA8" s="57"/>
      <c r="AB8" s="56"/>
      <c r="AC8" s="57"/>
      <c r="AD8" s="56"/>
      <c r="AE8" s="57"/>
      <c r="AF8" s="56"/>
      <c r="AG8" s="57"/>
      <c r="AH8" s="56"/>
      <c r="AI8" s="57"/>
    </row>
    <row r="9" spans="1:35" ht="12.75" x14ac:dyDescent="0.2">
      <c r="A9" s="54">
        <v>6</v>
      </c>
      <c r="B9" s="55" t="s">
        <v>112</v>
      </c>
      <c r="C9" s="51" t="s">
        <v>113</v>
      </c>
      <c r="D9" s="56"/>
      <c r="E9" s="57"/>
      <c r="F9" s="56"/>
      <c r="G9" s="57"/>
      <c r="H9" s="56"/>
      <c r="I9" s="57"/>
      <c r="J9" s="56"/>
      <c r="K9" s="57"/>
      <c r="L9" s="56"/>
      <c r="M9" s="57"/>
      <c r="N9" s="58">
        <v>1042</v>
      </c>
      <c r="O9" s="60">
        <f t="shared" si="0"/>
        <v>57.377053693799262</v>
      </c>
      <c r="P9" s="58">
        <v>2337</v>
      </c>
      <c r="Q9" s="60">
        <f t="shared" si="1"/>
        <v>127.92021544457339</v>
      </c>
      <c r="R9" s="58">
        <v>482</v>
      </c>
      <c r="S9" s="61">
        <f t="shared" si="2"/>
        <v>26.2452471327612</v>
      </c>
      <c r="T9" s="58">
        <v>2681</v>
      </c>
      <c r="U9" s="60">
        <f t="shared" si="3"/>
        <v>145.33780604423126</v>
      </c>
      <c r="V9" s="58">
        <v>1734</v>
      </c>
      <c r="W9" s="60">
        <f t="shared" si="4"/>
        <v>93.354846941659687</v>
      </c>
      <c r="X9" s="56"/>
      <c r="Y9" s="57"/>
      <c r="Z9" s="56"/>
      <c r="AA9" s="57"/>
      <c r="AB9" s="56"/>
      <c r="AC9" s="57"/>
      <c r="AD9" s="56"/>
      <c r="AE9" s="57"/>
      <c r="AF9" s="56"/>
      <c r="AG9" s="57"/>
      <c r="AH9" s="56"/>
      <c r="AI9" s="57"/>
    </row>
    <row r="10" spans="1:35" ht="12.75" x14ac:dyDescent="0.2">
      <c r="A10" s="54">
        <v>7</v>
      </c>
      <c r="B10" s="55" t="s">
        <v>114</v>
      </c>
      <c r="C10" s="51" t="s">
        <v>115</v>
      </c>
      <c r="D10" s="56"/>
      <c r="E10" s="57"/>
      <c r="F10" s="56"/>
      <c r="G10" s="57"/>
      <c r="H10" s="56"/>
      <c r="I10" s="57"/>
      <c r="J10" s="56"/>
      <c r="K10" s="57"/>
      <c r="L10" s="56"/>
      <c r="M10" s="57"/>
      <c r="N10" s="58">
        <v>697</v>
      </c>
      <c r="O10" s="60">
        <f t="shared" si="0"/>
        <v>38.379852614758235</v>
      </c>
      <c r="P10" s="58">
        <v>1846</v>
      </c>
      <c r="Q10" s="60">
        <f t="shared" si="1"/>
        <v>101.0443807063254</v>
      </c>
      <c r="R10" s="58">
        <v>950</v>
      </c>
      <c r="S10" s="61">
        <f t="shared" si="2"/>
        <v>51.728184182828095</v>
      </c>
      <c r="T10" s="58">
        <v>1133</v>
      </c>
      <c r="U10" s="60">
        <f t="shared" si="3"/>
        <v>61.420266411083183</v>
      </c>
      <c r="V10" s="58">
        <v>1182</v>
      </c>
      <c r="W10" s="60">
        <f t="shared" si="4"/>
        <v>63.63634895331127</v>
      </c>
      <c r="X10" s="56"/>
      <c r="Y10" s="57"/>
      <c r="Z10" s="56"/>
      <c r="AA10" s="57"/>
      <c r="AB10" s="56"/>
      <c r="AC10" s="57"/>
      <c r="AD10" s="56"/>
      <c r="AE10" s="57"/>
      <c r="AF10" s="56"/>
      <c r="AG10" s="57"/>
      <c r="AH10" s="56"/>
      <c r="AI10" s="57"/>
    </row>
    <row r="11" spans="1:35" ht="12.75" x14ac:dyDescent="0.2">
      <c r="A11" s="54">
        <v>8</v>
      </c>
      <c r="B11" s="55" t="s">
        <v>116</v>
      </c>
      <c r="C11" s="51" t="s">
        <v>117</v>
      </c>
      <c r="D11" s="56"/>
      <c r="E11" s="57"/>
      <c r="F11" s="56"/>
      <c r="G11" s="57"/>
      <c r="H11" s="56"/>
      <c r="I11" s="57"/>
      <c r="J11" s="56"/>
      <c r="K11" s="57"/>
      <c r="L11" s="56"/>
      <c r="M11" s="57"/>
      <c r="N11" s="58">
        <v>1625</v>
      </c>
      <c r="O11" s="60">
        <f t="shared" si="0"/>
        <v>89.479570299830897</v>
      </c>
      <c r="P11" s="58">
        <v>1631</v>
      </c>
      <c r="Q11" s="60">
        <f t="shared" si="1"/>
        <v>89.275939833161829</v>
      </c>
      <c r="R11" s="58">
        <v>1422</v>
      </c>
      <c r="S11" s="61">
        <f t="shared" si="2"/>
        <v>77.428924113664792</v>
      </c>
      <c r="T11" s="58">
        <v>1545</v>
      </c>
      <c r="U11" s="60">
        <f t="shared" si="3"/>
        <v>83.754908742386164</v>
      </c>
      <c r="V11" s="58">
        <v>1508</v>
      </c>
      <c r="W11" s="60">
        <f t="shared" si="4"/>
        <v>81.187490881212682</v>
      </c>
      <c r="X11" s="56"/>
      <c r="Y11" s="57"/>
      <c r="Z11" s="56"/>
      <c r="AA11" s="57"/>
      <c r="AB11" s="56"/>
      <c r="AC11" s="57"/>
      <c r="AD11" s="56"/>
      <c r="AE11" s="57"/>
      <c r="AF11" s="56"/>
      <c r="AG11" s="57"/>
      <c r="AH11" s="56"/>
      <c r="AI11" s="57"/>
    </row>
    <row r="12" spans="1:35" ht="12.75" x14ac:dyDescent="0.2">
      <c r="A12" s="54">
        <v>9</v>
      </c>
      <c r="B12" s="55" t="s">
        <v>118</v>
      </c>
      <c r="C12" s="51" t="s">
        <v>119</v>
      </c>
      <c r="D12" s="56"/>
      <c r="E12" s="57"/>
      <c r="F12" s="56"/>
      <c r="G12" s="57"/>
      <c r="H12" s="56"/>
      <c r="I12" s="57"/>
      <c r="J12" s="56"/>
      <c r="K12" s="57"/>
      <c r="L12" s="56"/>
      <c r="M12" s="57"/>
      <c r="N12" s="58">
        <v>624</v>
      </c>
      <c r="O12" s="60">
        <f t="shared" si="0"/>
        <v>34.360154995135062</v>
      </c>
      <c r="P12" s="58">
        <v>661</v>
      </c>
      <c r="Q12" s="60">
        <f t="shared" si="1"/>
        <v>36.181113568191272</v>
      </c>
      <c r="R12" s="58">
        <v>1961</v>
      </c>
      <c r="S12" s="61">
        <f t="shared" si="2"/>
        <v>106.77786229739567</v>
      </c>
      <c r="T12" s="58">
        <v>885</v>
      </c>
      <c r="U12" s="60">
        <f t="shared" si="3"/>
        <v>47.976112774764893</v>
      </c>
      <c r="V12" s="58">
        <v>201</v>
      </c>
      <c r="W12" s="60">
        <f t="shared" si="4"/>
        <v>10.821409593583388</v>
      </c>
      <c r="X12" s="56"/>
      <c r="Y12" s="57"/>
      <c r="Z12" s="56"/>
      <c r="AA12" s="57"/>
      <c r="AB12" s="56"/>
      <c r="AC12" s="57"/>
      <c r="AD12" s="56"/>
      <c r="AE12" s="57"/>
      <c r="AF12" s="56"/>
      <c r="AG12" s="57"/>
      <c r="AH12" s="56"/>
      <c r="AI12" s="57"/>
    </row>
    <row r="13" spans="1:35" s="46" customFormat="1" ht="24" customHeight="1" x14ac:dyDescent="0.25">
      <c r="A13" s="54">
        <v>10</v>
      </c>
      <c r="B13" s="55" t="s">
        <v>120</v>
      </c>
      <c r="C13" s="62" t="s">
        <v>121</v>
      </c>
      <c r="D13" s="63"/>
      <c r="E13" s="64"/>
      <c r="F13" s="63"/>
      <c r="G13" s="64"/>
      <c r="H13" s="63"/>
      <c r="I13" s="64"/>
      <c r="J13" s="63"/>
      <c r="K13" s="64"/>
      <c r="L13" s="63"/>
      <c r="M13" s="64"/>
      <c r="N13" s="65">
        <v>11703</v>
      </c>
      <c r="O13" s="66">
        <f t="shared" si="0"/>
        <v>644.41809921164372</v>
      </c>
      <c r="P13" s="65">
        <v>15096</v>
      </c>
      <c r="Q13" s="66">
        <f t="shared" si="1"/>
        <v>826.3087600989644</v>
      </c>
      <c r="R13" s="65">
        <v>12105</v>
      </c>
      <c r="S13" s="67">
        <f t="shared" si="2"/>
        <v>659.12596792961483</v>
      </c>
      <c r="T13" s="65">
        <v>13580</v>
      </c>
      <c r="U13" s="66">
        <f t="shared" si="3"/>
        <v>736.17583218226798</v>
      </c>
      <c r="V13" s="65">
        <v>11803</v>
      </c>
      <c r="W13" s="66">
        <f t="shared" si="4"/>
        <v>635.44824593564545</v>
      </c>
      <c r="X13" s="63"/>
      <c r="Y13" s="64"/>
      <c r="Z13" s="63"/>
      <c r="AA13" s="64"/>
      <c r="AB13" s="63"/>
      <c r="AC13" s="64"/>
      <c r="AD13" s="63"/>
      <c r="AE13" s="64"/>
      <c r="AF13" s="63"/>
      <c r="AG13" s="64"/>
      <c r="AH13" s="63"/>
      <c r="AI13" s="64"/>
    </row>
    <row r="14" spans="1:35" ht="12.75" x14ac:dyDescent="0.2">
      <c r="A14" s="54">
        <v>11</v>
      </c>
      <c r="B14" s="55" t="s">
        <v>122</v>
      </c>
      <c r="C14" s="51" t="s">
        <v>123</v>
      </c>
      <c r="D14" s="56"/>
      <c r="E14" s="57"/>
      <c r="F14" s="56"/>
      <c r="G14" s="57"/>
      <c r="H14" s="56"/>
      <c r="I14" s="57"/>
      <c r="J14" s="56"/>
      <c r="K14" s="57"/>
      <c r="L14" s="56"/>
      <c r="M14" s="57"/>
      <c r="N14" s="58">
        <v>991</v>
      </c>
      <c r="O14" s="60">
        <f t="shared" si="0"/>
        <v>54.568771795158412</v>
      </c>
      <c r="P14" s="58">
        <v>1601</v>
      </c>
      <c r="Q14" s="60">
        <f t="shared" si="1"/>
        <v>87.633831804348304</v>
      </c>
      <c r="R14" s="58">
        <v>1662</v>
      </c>
      <c r="S14" s="61">
        <f t="shared" si="2"/>
        <v>90.497096959852939</v>
      </c>
      <c r="T14" s="58">
        <v>2069</v>
      </c>
      <c r="U14" s="60">
        <f t="shared" si="3"/>
        <v>112.16110432880063</v>
      </c>
      <c r="V14" s="58">
        <v>2056</v>
      </c>
      <c r="W14" s="60">
        <f t="shared" si="4"/>
        <v>110.69063743486292</v>
      </c>
      <c r="X14" s="56"/>
      <c r="Y14" s="57"/>
      <c r="Z14" s="56"/>
      <c r="AA14" s="57"/>
      <c r="AB14" s="56"/>
      <c r="AC14" s="57"/>
      <c r="AD14" s="56"/>
      <c r="AE14" s="57"/>
      <c r="AF14" s="56"/>
      <c r="AG14" s="57"/>
      <c r="AH14" s="56"/>
      <c r="AI14" s="57"/>
    </row>
    <row r="15" spans="1:35" ht="12.75" x14ac:dyDescent="0.2">
      <c r="A15" s="54">
        <v>12</v>
      </c>
      <c r="B15" s="55" t="s">
        <v>124</v>
      </c>
      <c r="C15" s="51" t="s">
        <v>125</v>
      </c>
      <c r="D15" s="56"/>
      <c r="E15" s="57"/>
      <c r="F15" s="56"/>
      <c r="G15" s="57"/>
      <c r="H15" s="56"/>
      <c r="I15" s="57"/>
      <c r="J15" s="56"/>
      <c r="K15" s="57"/>
      <c r="L15" s="56"/>
      <c r="M15" s="57"/>
      <c r="N15" s="58">
        <v>1264</v>
      </c>
      <c r="O15" s="60">
        <f t="shared" si="0"/>
        <v>69.601339605530001</v>
      </c>
      <c r="P15" s="58">
        <v>1148</v>
      </c>
      <c r="Q15" s="60">
        <f t="shared" si="1"/>
        <v>62.838000569264118</v>
      </c>
      <c r="R15" s="58">
        <v>1115</v>
      </c>
      <c r="S15" s="61">
        <f t="shared" si="2"/>
        <v>60.712553014582447</v>
      </c>
      <c r="T15" s="58">
        <v>1396</v>
      </c>
      <c r="U15" s="60">
        <f t="shared" si="3"/>
        <v>75.677574501211055</v>
      </c>
      <c r="V15" s="58">
        <v>1357</v>
      </c>
      <c r="W15" s="60">
        <f t="shared" si="4"/>
        <v>73.057974221356503</v>
      </c>
      <c r="X15" s="56"/>
      <c r="Y15" s="57"/>
      <c r="Z15" s="56"/>
      <c r="AA15" s="57"/>
      <c r="AB15" s="56"/>
      <c r="AC15" s="57"/>
      <c r="AD15" s="56"/>
      <c r="AE15" s="57"/>
      <c r="AF15" s="56"/>
      <c r="AG15" s="57"/>
      <c r="AH15" s="56"/>
      <c r="AI15" s="57"/>
    </row>
    <row r="16" spans="1:35" ht="12.75" x14ac:dyDescent="0.2">
      <c r="A16" s="54">
        <v>13</v>
      </c>
      <c r="B16" s="55" t="s">
        <v>126</v>
      </c>
      <c r="C16" s="51" t="s">
        <v>127</v>
      </c>
      <c r="D16" s="56"/>
      <c r="E16" s="57"/>
      <c r="F16" s="56"/>
      <c r="G16" s="57"/>
      <c r="H16" s="56"/>
      <c r="I16" s="57"/>
      <c r="J16" s="56"/>
      <c r="K16" s="57"/>
      <c r="L16" s="56"/>
      <c r="M16" s="57"/>
      <c r="N16" s="58">
        <v>464</v>
      </c>
      <c r="O16" s="60">
        <f t="shared" si="0"/>
        <v>25.549858842536331</v>
      </c>
      <c r="P16" s="58">
        <v>479</v>
      </c>
      <c r="Q16" s="60">
        <f t="shared" si="1"/>
        <v>26.218991526722572</v>
      </c>
      <c r="R16" s="58">
        <v>518</v>
      </c>
      <c r="S16" s="61">
        <f t="shared" si="2"/>
        <v>28.205473059689425</v>
      </c>
      <c r="T16" s="58">
        <v>727</v>
      </c>
      <c r="U16" s="60">
        <f t="shared" si="3"/>
        <v>39.410885861304038</v>
      </c>
      <c r="V16" s="58">
        <v>786</v>
      </c>
      <c r="W16" s="60">
        <f t="shared" si="4"/>
        <v>42.316556918191758</v>
      </c>
      <c r="X16" s="56"/>
      <c r="Y16" s="57"/>
      <c r="Z16" s="56"/>
      <c r="AA16" s="57"/>
      <c r="AB16" s="56"/>
      <c r="AC16" s="57"/>
      <c r="AD16" s="56"/>
      <c r="AE16" s="57"/>
      <c r="AF16" s="56"/>
      <c r="AG16" s="57"/>
      <c r="AH16" s="56"/>
      <c r="AI16" s="57"/>
    </row>
    <row r="17" spans="1:35" ht="12.75" x14ac:dyDescent="0.2">
      <c r="A17" s="54">
        <v>14</v>
      </c>
      <c r="B17" s="55" t="s">
        <v>128</v>
      </c>
      <c r="C17" s="51" t="s">
        <v>129</v>
      </c>
      <c r="D17" s="56"/>
      <c r="E17" s="57"/>
      <c r="F17" s="56"/>
      <c r="G17" s="57"/>
      <c r="H17" s="56"/>
      <c r="I17" s="57"/>
      <c r="J17" s="56"/>
      <c r="K17" s="57"/>
      <c r="L17" s="56"/>
      <c r="M17" s="57"/>
      <c r="N17" s="58">
        <v>338</v>
      </c>
      <c r="O17" s="60">
        <f t="shared" si="0"/>
        <v>18.611750622364827</v>
      </c>
      <c r="P17" s="58">
        <v>267</v>
      </c>
      <c r="Q17" s="60">
        <f t="shared" si="1"/>
        <v>14.614761456440348</v>
      </c>
      <c r="R17" s="58">
        <v>259</v>
      </c>
      <c r="S17" s="61">
        <f t="shared" si="2"/>
        <v>14.102736529844712</v>
      </c>
      <c r="T17" s="58">
        <v>304</v>
      </c>
      <c r="U17" s="60">
        <f t="shared" si="3"/>
        <v>16.479930263874042</v>
      </c>
      <c r="V17" s="58">
        <v>321</v>
      </c>
      <c r="W17" s="60">
        <f t="shared" si="4"/>
        <v>17.281952634528697</v>
      </c>
      <c r="X17" s="56"/>
      <c r="Y17" s="57"/>
      <c r="Z17" s="56"/>
      <c r="AA17" s="57"/>
      <c r="AB17" s="56"/>
      <c r="AC17" s="57"/>
      <c r="AD17" s="56"/>
      <c r="AE17" s="57"/>
      <c r="AF17" s="56"/>
      <c r="AG17" s="57"/>
      <c r="AH17" s="56"/>
      <c r="AI17" s="57"/>
    </row>
    <row r="18" spans="1:35" ht="26.4" x14ac:dyDescent="0.25">
      <c r="A18" s="54">
        <v>15</v>
      </c>
      <c r="B18" s="55" t="s">
        <v>130</v>
      </c>
      <c r="C18" s="51" t="s">
        <v>131</v>
      </c>
      <c r="D18" s="56"/>
      <c r="E18" s="57"/>
      <c r="F18" s="56"/>
      <c r="G18" s="57"/>
      <c r="H18" s="56"/>
      <c r="I18" s="57"/>
      <c r="J18" s="56"/>
      <c r="K18" s="57"/>
      <c r="L18" s="56"/>
      <c r="M18" s="57"/>
      <c r="N18" s="58">
        <v>27134</v>
      </c>
      <c r="O18" s="60">
        <f t="shared" si="0"/>
        <v>1494.1160987788378</v>
      </c>
      <c r="P18" s="58">
        <v>30118</v>
      </c>
      <c r="Q18" s="60">
        <f t="shared" si="1"/>
        <v>1648.5669870601887</v>
      </c>
      <c r="R18" s="58">
        <v>25597</v>
      </c>
      <c r="S18" s="61">
        <f t="shared" si="2"/>
        <v>1393.7750847661587</v>
      </c>
      <c r="T18" s="58">
        <v>25231</v>
      </c>
      <c r="U18" s="60">
        <f t="shared" si="3"/>
        <v>1367.7800016046249</v>
      </c>
      <c r="V18" s="58">
        <v>24026</v>
      </c>
      <c r="W18" s="60">
        <f t="shared" si="4"/>
        <v>1293.5083925145996</v>
      </c>
      <c r="X18" s="56"/>
      <c r="Y18" s="57"/>
      <c r="Z18" s="56"/>
      <c r="AA18" s="57"/>
      <c r="AB18" s="56"/>
      <c r="AC18" s="57"/>
      <c r="AD18" s="56"/>
      <c r="AE18" s="57"/>
      <c r="AF18" s="56"/>
      <c r="AG18" s="57"/>
      <c r="AH18" s="56"/>
      <c r="AI18" s="57"/>
    </row>
    <row r="19" spans="1:35" ht="12.75" x14ac:dyDescent="0.2">
      <c r="A19" s="54">
        <v>16</v>
      </c>
      <c r="B19" s="55" t="s">
        <v>132</v>
      </c>
      <c r="C19" s="51" t="s">
        <v>133</v>
      </c>
      <c r="D19" s="56"/>
      <c r="E19" s="57"/>
      <c r="F19" s="56"/>
      <c r="G19" s="57"/>
      <c r="H19" s="56"/>
      <c r="I19" s="57"/>
      <c r="J19" s="56"/>
      <c r="K19" s="57"/>
      <c r="L19" s="56"/>
      <c r="M19" s="57"/>
      <c r="N19" s="58">
        <v>3554</v>
      </c>
      <c r="O19" s="60">
        <f t="shared" si="0"/>
        <v>195.69870328959939</v>
      </c>
      <c r="P19" s="58">
        <v>3593</v>
      </c>
      <c r="Q19" s="60">
        <f t="shared" si="1"/>
        <v>196.66980491756618</v>
      </c>
      <c r="R19" s="58">
        <v>3076</v>
      </c>
      <c r="S19" s="61">
        <f t="shared" si="2"/>
        <v>167.49041531197813</v>
      </c>
      <c r="T19" s="58">
        <v>3066</v>
      </c>
      <c r="U19" s="60">
        <f t="shared" si="3"/>
        <v>166.20877035867701</v>
      </c>
      <c r="V19" s="58">
        <v>2968</v>
      </c>
      <c r="W19" s="60">
        <f t="shared" si="4"/>
        <v>159.79076454604726</v>
      </c>
      <c r="X19" s="56"/>
      <c r="Y19" s="57"/>
      <c r="Z19" s="56"/>
      <c r="AA19" s="57"/>
      <c r="AB19" s="56"/>
      <c r="AC19" s="57"/>
      <c r="AD19" s="56"/>
      <c r="AE19" s="57"/>
      <c r="AF19" s="56"/>
      <c r="AG19" s="57"/>
      <c r="AH19" s="56"/>
      <c r="AI19" s="57"/>
    </row>
    <row r="20" spans="1:35" ht="12.75" x14ac:dyDescent="0.2">
      <c r="A20" s="54">
        <v>17</v>
      </c>
      <c r="B20" s="55" t="s">
        <v>134</v>
      </c>
      <c r="C20" s="51" t="s">
        <v>135</v>
      </c>
      <c r="D20" s="56"/>
      <c r="E20" s="57"/>
      <c r="F20" s="56"/>
      <c r="G20" s="57"/>
      <c r="H20" s="56"/>
      <c r="I20" s="57"/>
      <c r="J20" s="56"/>
      <c r="K20" s="57"/>
      <c r="L20" s="56"/>
      <c r="M20" s="57"/>
      <c r="N20" s="58">
        <v>1638</v>
      </c>
      <c r="O20" s="60">
        <f t="shared" si="0"/>
        <v>90.195406862229547</v>
      </c>
      <c r="P20" s="58">
        <v>1835</v>
      </c>
      <c r="Q20" s="60">
        <f t="shared" si="1"/>
        <v>100.44227442909377</v>
      </c>
      <c r="R20" s="58">
        <v>1767</v>
      </c>
      <c r="S20" s="61">
        <f t="shared" si="2"/>
        <v>96.214422580060258</v>
      </c>
      <c r="T20" s="58">
        <v>1928</v>
      </c>
      <c r="U20" s="60">
        <f t="shared" si="3"/>
        <v>104.51745246299063</v>
      </c>
      <c r="V20" s="58">
        <v>1884</v>
      </c>
      <c r="W20" s="60">
        <f t="shared" si="4"/>
        <v>101.43052574284131</v>
      </c>
      <c r="X20" s="56"/>
      <c r="Y20" s="57"/>
      <c r="Z20" s="56"/>
      <c r="AA20" s="57"/>
      <c r="AB20" s="56"/>
      <c r="AC20" s="57"/>
      <c r="AD20" s="56"/>
      <c r="AE20" s="57"/>
      <c r="AF20" s="56"/>
      <c r="AG20" s="57"/>
      <c r="AH20" s="56"/>
      <c r="AI20" s="57"/>
    </row>
    <row r="21" spans="1:35" ht="12.75" x14ac:dyDescent="0.2">
      <c r="A21" s="54">
        <v>18</v>
      </c>
      <c r="B21" s="55" t="s">
        <v>136</v>
      </c>
      <c r="C21" s="51" t="s">
        <v>137</v>
      </c>
      <c r="D21" s="56"/>
      <c r="E21" s="57"/>
      <c r="F21" s="56"/>
      <c r="G21" s="57"/>
      <c r="H21" s="56"/>
      <c r="I21" s="57"/>
      <c r="J21" s="56"/>
      <c r="K21" s="57"/>
      <c r="L21" s="56"/>
      <c r="M21" s="57"/>
      <c r="N21" s="58">
        <v>17708</v>
      </c>
      <c r="O21" s="60">
        <f t="shared" si="0"/>
        <v>975.07952668886492</v>
      </c>
      <c r="P21" s="58">
        <v>19113</v>
      </c>
      <c r="Q21" s="60">
        <f t="shared" si="1"/>
        <v>1046.1870251570949</v>
      </c>
      <c r="R21" s="58">
        <v>20212</v>
      </c>
      <c r="S21" s="61">
        <f t="shared" si="2"/>
        <v>1100.5579565298121</v>
      </c>
      <c r="T21" s="58">
        <v>22766</v>
      </c>
      <c r="U21" s="60">
        <f t="shared" si="3"/>
        <v>1234.1516196952514</v>
      </c>
      <c r="V21" s="58">
        <v>23177</v>
      </c>
      <c r="W21" s="60">
        <f t="shared" si="4"/>
        <v>1247.8000504999115</v>
      </c>
      <c r="X21" s="56"/>
      <c r="Y21" s="57"/>
      <c r="Z21" s="56"/>
      <c r="AA21" s="57"/>
      <c r="AB21" s="56"/>
      <c r="AC21" s="57"/>
      <c r="AD21" s="56"/>
      <c r="AE21" s="57"/>
      <c r="AF21" s="56"/>
      <c r="AG21" s="57"/>
      <c r="AH21" s="56"/>
      <c r="AI21" s="57"/>
    </row>
    <row r="22" spans="1:35" x14ac:dyDescent="0.25">
      <c r="A22" s="54">
        <v>19</v>
      </c>
      <c r="B22" s="55" t="s">
        <v>138</v>
      </c>
      <c r="C22" s="51" t="s">
        <v>139</v>
      </c>
      <c r="D22" s="56"/>
      <c r="E22" s="57"/>
      <c r="F22" s="56"/>
      <c r="G22" s="57"/>
      <c r="H22" s="56"/>
      <c r="I22" s="57"/>
      <c r="J22" s="56"/>
      <c r="K22" s="57"/>
      <c r="L22" s="56"/>
      <c r="M22" s="57"/>
      <c r="N22" s="58">
        <v>51867</v>
      </c>
      <c r="O22" s="60">
        <f t="shared" si="0"/>
        <v>2856.0226909177409</v>
      </c>
      <c r="P22" s="58">
        <v>59059</v>
      </c>
      <c r="Q22" s="60">
        <f t="shared" si="1"/>
        <v>3232.7086024565938</v>
      </c>
      <c r="R22" s="58">
        <v>52953</v>
      </c>
      <c r="S22" s="61">
        <f t="shared" si="2"/>
        <v>2883.328986350838</v>
      </c>
      <c r="T22" s="58">
        <v>43734</v>
      </c>
      <c r="U22" s="60">
        <f t="shared" si="3"/>
        <v>2370.8331255271951</v>
      </c>
      <c r="V22" s="58">
        <v>43201</v>
      </c>
      <c r="W22" s="60">
        <f t="shared" si="4"/>
        <v>2325.8493325989848</v>
      </c>
      <c r="X22" s="56"/>
      <c r="Y22" s="57"/>
      <c r="Z22" s="56"/>
      <c r="AA22" s="57"/>
      <c r="AB22" s="56"/>
      <c r="AC22" s="57"/>
      <c r="AD22" s="56"/>
      <c r="AE22" s="57"/>
      <c r="AF22" s="56"/>
      <c r="AG22" s="57"/>
      <c r="AH22" s="56"/>
      <c r="AI22" s="57"/>
    </row>
    <row r="23" spans="1:35" ht="12.75" x14ac:dyDescent="0.2">
      <c r="A23" s="54">
        <v>20</v>
      </c>
      <c r="B23" s="55" t="s">
        <v>140</v>
      </c>
      <c r="C23" s="51" t="s">
        <v>141</v>
      </c>
      <c r="D23" s="56"/>
      <c r="E23" s="57"/>
      <c r="F23" s="56"/>
      <c r="G23" s="57"/>
      <c r="H23" s="56"/>
      <c r="I23" s="57"/>
      <c r="J23" s="56"/>
      <c r="K23" s="57"/>
      <c r="L23" s="56"/>
      <c r="M23" s="57"/>
      <c r="N23" s="58">
        <v>518</v>
      </c>
      <c r="O23" s="60">
        <f t="shared" si="0"/>
        <v>28.523333794038404</v>
      </c>
      <c r="P23" s="58">
        <v>766</v>
      </c>
      <c r="Q23" s="60">
        <f t="shared" si="1"/>
        <v>41.9284916690386</v>
      </c>
      <c r="R23" s="58">
        <v>913</v>
      </c>
      <c r="S23" s="61">
        <f t="shared" si="2"/>
        <v>49.713507535707421</v>
      </c>
      <c r="T23" s="58">
        <v>1131</v>
      </c>
      <c r="U23" s="60">
        <f t="shared" si="3"/>
        <v>61.31184581724191</v>
      </c>
      <c r="V23" s="58">
        <v>866</v>
      </c>
      <c r="W23" s="60">
        <f t="shared" si="4"/>
        <v>46.623585612155296</v>
      </c>
      <c r="X23" s="56"/>
      <c r="Y23" s="57"/>
      <c r="Z23" s="56"/>
      <c r="AA23" s="57"/>
      <c r="AB23" s="56"/>
      <c r="AC23" s="57"/>
      <c r="AD23" s="56"/>
      <c r="AE23" s="57"/>
      <c r="AF23" s="56"/>
      <c r="AG23" s="57"/>
      <c r="AH23" s="56"/>
      <c r="AI23" s="57"/>
    </row>
    <row r="24" spans="1:35" ht="26.4" x14ac:dyDescent="0.25">
      <c r="A24" s="54">
        <v>21</v>
      </c>
      <c r="B24" s="55" t="s">
        <v>142</v>
      </c>
      <c r="C24" s="51" t="s">
        <v>143</v>
      </c>
      <c r="D24" s="56"/>
      <c r="E24" s="57"/>
      <c r="F24" s="56"/>
      <c r="G24" s="57"/>
      <c r="H24" s="56"/>
      <c r="I24" s="57"/>
      <c r="J24" s="56"/>
      <c r="K24" s="57"/>
      <c r="L24" s="56"/>
      <c r="M24" s="57"/>
      <c r="N24" s="58">
        <v>1940</v>
      </c>
      <c r="O24" s="60">
        <f t="shared" si="0"/>
        <v>106.82484085025966</v>
      </c>
      <c r="P24" s="58">
        <v>1836</v>
      </c>
      <c r="Q24" s="60">
        <f t="shared" si="1"/>
        <v>100.49701136338756</v>
      </c>
      <c r="R24" s="58">
        <v>2100</v>
      </c>
      <c r="S24" s="61">
        <f t="shared" si="2"/>
        <v>114.34651240414631</v>
      </c>
      <c r="T24" s="58">
        <v>2360</v>
      </c>
      <c r="U24" s="60">
        <f t="shared" si="3"/>
        <v>127.93630073270637</v>
      </c>
      <c r="V24" s="58">
        <v>2324</v>
      </c>
      <c r="W24" s="60">
        <f t="shared" si="4"/>
        <v>125.11918355964077</v>
      </c>
      <c r="X24" s="56"/>
      <c r="Y24" s="57"/>
      <c r="Z24" s="56"/>
      <c r="AA24" s="57"/>
      <c r="AB24" s="56"/>
      <c r="AC24" s="57"/>
      <c r="AD24" s="56"/>
      <c r="AE24" s="57"/>
      <c r="AF24" s="56"/>
      <c r="AG24" s="57"/>
      <c r="AH24" s="56"/>
      <c r="AI24" s="57"/>
    </row>
    <row r="25" spans="1:35" x14ac:dyDescent="0.25">
      <c r="A25" s="54">
        <v>22</v>
      </c>
      <c r="B25" s="55" t="s">
        <v>144</v>
      </c>
      <c r="C25" s="51" t="s">
        <v>145</v>
      </c>
      <c r="D25" s="56"/>
      <c r="E25" s="57"/>
      <c r="F25" s="56"/>
      <c r="G25" s="57"/>
      <c r="H25" s="56"/>
      <c r="I25" s="57"/>
      <c r="J25" s="56"/>
      <c r="K25" s="57"/>
      <c r="L25" s="56"/>
      <c r="M25" s="57"/>
      <c r="N25" s="58">
        <v>1026</v>
      </c>
      <c r="O25" s="60">
        <f t="shared" si="0"/>
        <v>56.496024078539385</v>
      </c>
      <c r="P25" s="58">
        <v>1035</v>
      </c>
      <c r="Q25" s="60">
        <f t="shared" si="1"/>
        <v>56.652726994066519</v>
      </c>
      <c r="R25" s="58">
        <v>1862</v>
      </c>
      <c r="S25" s="61">
        <f t="shared" si="2"/>
        <v>101.38724099834306</v>
      </c>
      <c r="T25" s="58">
        <v>1688</v>
      </c>
      <c r="U25" s="60">
        <f t="shared" si="3"/>
        <v>91.506981202037437</v>
      </c>
      <c r="V25" s="58">
        <v>1477</v>
      </c>
      <c r="W25" s="60">
        <f t="shared" si="4"/>
        <v>79.518517262301813</v>
      </c>
      <c r="X25" s="56"/>
      <c r="Y25" s="57"/>
      <c r="Z25" s="56"/>
      <c r="AA25" s="57"/>
      <c r="AB25" s="56"/>
      <c r="AC25" s="57"/>
      <c r="AD25" s="56"/>
      <c r="AE25" s="57"/>
      <c r="AF25" s="56"/>
      <c r="AG25" s="57"/>
      <c r="AH25" s="56"/>
      <c r="AI25" s="57"/>
    </row>
    <row r="26" spans="1:35" x14ac:dyDescent="0.25">
      <c r="A26" s="54">
        <v>23</v>
      </c>
      <c r="B26" s="55" t="s">
        <v>146</v>
      </c>
      <c r="C26" s="51" t="s">
        <v>147</v>
      </c>
      <c r="D26" s="56"/>
      <c r="E26" s="57"/>
      <c r="F26" s="56"/>
      <c r="G26" s="57"/>
      <c r="H26" s="56"/>
      <c r="I26" s="57"/>
      <c r="J26" s="56"/>
      <c r="K26" s="57"/>
      <c r="L26" s="56"/>
      <c r="M26" s="57"/>
      <c r="N26" s="58">
        <v>358</v>
      </c>
      <c r="O26" s="60">
        <f t="shared" si="0"/>
        <v>19.713037641439669</v>
      </c>
      <c r="P26" s="58">
        <v>319</v>
      </c>
      <c r="Q26" s="60">
        <f t="shared" si="1"/>
        <v>17.46108203971712</v>
      </c>
      <c r="R26" s="58">
        <v>547</v>
      </c>
      <c r="S26" s="61">
        <f t="shared" si="2"/>
        <v>29.784543945270492</v>
      </c>
      <c r="T26" s="58">
        <v>568</v>
      </c>
      <c r="U26" s="60">
        <f t="shared" si="3"/>
        <v>30.79144865092255</v>
      </c>
      <c r="V26" s="58">
        <v>561</v>
      </c>
      <c r="W26" s="60">
        <f t="shared" si="4"/>
        <v>30.203038716419307</v>
      </c>
      <c r="X26" s="56"/>
      <c r="Y26" s="57"/>
      <c r="Z26" s="56"/>
      <c r="AA26" s="57"/>
      <c r="AB26" s="56"/>
      <c r="AC26" s="57"/>
      <c r="AD26" s="56"/>
      <c r="AE26" s="57"/>
      <c r="AF26" s="56"/>
      <c r="AG26" s="57"/>
      <c r="AH26" s="56"/>
      <c r="AI26" s="57"/>
    </row>
    <row r="27" spans="1:35" x14ac:dyDescent="0.25">
      <c r="A27" s="54">
        <v>24</v>
      </c>
      <c r="B27" s="55" t="s">
        <v>148</v>
      </c>
      <c r="C27" s="51" t="s">
        <v>149</v>
      </c>
      <c r="D27" s="56"/>
      <c r="E27" s="57"/>
      <c r="F27" s="56"/>
      <c r="G27" s="57"/>
      <c r="H27" s="56"/>
      <c r="I27" s="57"/>
      <c r="J27" s="56"/>
      <c r="K27" s="57"/>
      <c r="L27" s="56"/>
      <c r="M27" s="57"/>
      <c r="N27" s="58">
        <v>753</v>
      </c>
      <c r="O27" s="60">
        <f t="shared" si="0"/>
        <v>41.463456268167796</v>
      </c>
      <c r="P27" s="58">
        <v>785</v>
      </c>
      <c r="Q27" s="60">
        <f t="shared" si="1"/>
        <v>42.968493420620497</v>
      </c>
      <c r="R27" s="58">
        <v>976</v>
      </c>
      <c r="S27" s="61">
        <f t="shared" si="2"/>
        <v>53.143902907831809</v>
      </c>
      <c r="T27" s="58">
        <v>1039</v>
      </c>
      <c r="U27" s="60">
        <f t="shared" si="3"/>
        <v>56.324498500543186</v>
      </c>
      <c r="V27" s="58">
        <v>936</v>
      </c>
      <c r="W27" s="60">
        <f t="shared" si="4"/>
        <v>50.392235719373389</v>
      </c>
      <c r="X27" s="56"/>
      <c r="Y27" s="57"/>
      <c r="Z27" s="56"/>
      <c r="AA27" s="57"/>
      <c r="AB27" s="56"/>
      <c r="AC27" s="57"/>
      <c r="AD27" s="56"/>
      <c r="AE27" s="57"/>
      <c r="AF27" s="56"/>
      <c r="AG27" s="57"/>
      <c r="AH27" s="56"/>
      <c r="AI27" s="57"/>
    </row>
    <row r="28" spans="1:35" ht="26.4" x14ac:dyDescent="0.25">
      <c r="A28" s="54">
        <v>25</v>
      </c>
      <c r="B28" s="55" t="s">
        <v>150</v>
      </c>
      <c r="C28" s="51" t="s">
        <v>143</v>
      </c>
      <c r="D28" s="56"/>
      <c r="E28" s="57"/>
      <c r="F28" s="56"/>
      <c r="G28" s="57"/>
      <c r="H28" s="56"/>
      <c r="I28" s="57"/>
      <c r="J28" s="56"/>
      <c r="K28" s="57"/>
      <c r="L28" s="56"/>
      <c r="M28" s="57"/>
      <c r="N28" s="58">
        <v>100</v>
      </c>
      <c r="O28" s="60">
        <f t="shared" si="0"/>
        <v>5.5064350953742087</v>
      </c>
      <c r="P28" s="58">
        <v>101</v>
      </c>
      <c r="Q28" s="60">
        <f t="shared" si="1"/>
        <v>5.5284303636721912</v>
      </c>
      <c r="R28" s="58">
        <v>141</v>
      </c>
      <c r="S28" s="61">
        <f t="shared" si="2"/>
        <v>7.677551547135538</v>
      </c>
      <c r="T28" s="58">
        <v>101</v>
      </c>
      <c r="U28" s="60">
        <f t="shared" si="3"/>
        <v>5.4752399889844678</v>
      </c>
      <c r="V28" s="58">
        <v>92</v>
      </c>
      <c r="W28" s="60">
        <f t="shared" si="4"/>
        <v>4.9530829980580684</v>
      </c>
      <c r="X28" s="56"/>
      <c r="Y28" s="57"/>
      <c r="Z28" s="56"/>
      <c r="AA28" s="57"/>
      <c r="AB28" s="56"/>
      <c r="AC28" s="57"/>
      <c r="AD28" s="56"/>
      <c r="AE28" s="57"/>
      <c r="AF28" s="56"/>
      <c r="AG28" s="57"/>
      <c r="AH28" s="56"/>
      <c r="AI28" s="57"/>
    </row>
    <row r="29" spans="1:35" x14ac:dyDescent="0.25">
      <c r="A29" s="54">
        <v>26</v>
      </c>
      <c r="B29" s="55" t="s">
        <v>151</v>
      </c>
      <c r="C29" s="51" t="s">
        <v>152</v>
      </c>
      <c r="D29" s="56"/>
      <c r="E29" s="57"/>
      <c r="F29" s="56"/>
      <c r="G29" s="57"/>
      <c r="H29" s="56"/>
      <c r="I29" s="57"/>
      <c r="J29" s="56"/>
      <c r="K29" s="57"/>
      <c r="L29" s="56"/>
      <c r="M29" s="57"/>
      <c r="N29" s="58">
        <v>2313</v>
      </c>
      <c r="O29" s="60">
        <f t="shared" si="0"/>
        <v>127.36384375600545</v>
      </c>
      <c r="P29" s="58">
        <v>2347</v>
      </c>
      <c r="Q29" s="60">
        <f t="shared" si="1"/>
        <v>128.46758478751121</v>
      </c>
      <c r="R29" s="58">
        <v>2243</v>
      </c>
      <c r="S29" s="61">
        <f t="shared" si="2"/>
        <v>122.13296539166676</v>
      </c>
      <c r="T29" s="58">
        <v>2407</v>
      </c>
      <c r="U29" s="60">
        <f t="shared" si="3"/>
        <v>130.48418468797638</v>
      </c>
      <c r="V29" s="58">
        <v>2606</v>
      </c>
      <c r="W29" s="60">
        <f t="shared" si="4"/>
        <v>140.30145970586224</v>
      </c>
      <c r="X29" s="56"/>
      <c r="Y29" s="57"/>
      <c r="Z29" s="56"/>
      <c r="AA29" s="57"/>
      <c r="AB29" s="56"/>
      <c r="AC29" s="57"/>
      <c r="AD29" s="56"/>
      <c r="AE29" s="57"/>
      <c r="AF29" s="56"/>
      <c r="AG29" s="57"/>
      <c r="AH29" s="56"/>
      <c r="AI29" s="57"/>
    </row>
    <row r="30" spans="1:35" ht="26.4" x14ac:dyDescent="0.25">
      <c r="A30" s="54">
        <v>27</v>
      </c>
      <c r="B30" s="55" t="s">
        <v>153</v>
      </c>
      <c r="C30" s="51" t="s">
        <v>154</v>
      </c>
      <c r="D30" s="56"/>
      <c r="E30" s="57"/>
      <c r="F30" s="56"/>
      <c r="G30" s="57"/>
      <c r="H30" s="56"/>
      <c r="I30" s="57"/>
      <c r="J30" s="56"/>
      <c r="K30" s="57"/>
      <c r="L30" s="56"/>
      <c r="M30" s="57"/>
      <c r="N30" s="58">
        <v>5439</v>
      </c>
      <c r="O30" s="60">
        <f t="shared" si="0"/>
        <v>299.49500483740326</v>
      </c>
      <c r="P30" s="58">
        <v>6048</v>
      </c>
      <c r="Q30" s="60">
        <f t="shared" si="1"/>
        <v>331.04897860880607</v>
      </c>
      <c r="R30" s="58">
        <v>5807</v>
      </c>
      <c r="S30" s="61">
        <f t="shared" si="2"/>
        <v>316.19533215756076</v>
      </c>
      <c r="T30" s="58">
        <v>6668</v>
      </c>
      <c r="U30" s="60">
        <f t="shared" si="3"/>
        <v>361.47425986681617</v>
      </c>
      <c r="V30" s="58">
        <v>7309</v>
      </c>
      <c r="W30" s="60">
        <f t="shared" si="4"/>
        <v>393.50090905224374</v>
      </c>
      <c r="X30" s="56"/>
      <c r="Y30" s="57"/>
      <c r="Z30" s="56"/>
      <c r="AA30" s="57"/>
      <c r="AB30" s="56"/>
      <c r="AC30" s="57"/>
      <c r="AD30" s="56"/>
      <c r="AE30" s="57"/>
      <c r="AF30" s="56"/>
      <c r="AG30" s="57"/>
      <c r="AH30" s="56"/>
      <c r="AI30" s="57"/>
    </row>
    <row r="31" spans="1:35" x14ac:dyDescent="0.25">
      <c r="A31" s="54">
        <v>28</v>
      </c>
      <c r="B31" s="55" t="s">
        <v>155</v>
      </c>
      <c r="C31" s="51" t="s">
        <v>156</v>
      </c>
      <c r="D31" s="56"/>
      <c r="E31" s="57"/>
      <c r="F31" s="56"/>
      <c r="G31" s="57"/>
      <c r="H31" s="56"/>
      <c r="I31" s="57"/>
      <c r="J31" s="56"/>
      <c r="K31" s="57"/>
      <c r="L31" s="56"/>
      <c r="M31" s="57"/>
      <c r="N31" s="58">
        <v>4806</v>
      </c>
      <c r="O31" s="60">
        <f t="shared" si="0"/>
        <v>264.63927068368452</v>
      </c>
      <c r="P31" s="58">
        <v>5903</v>
      </c>
      <c r="Q31" s="60">
        <f t="shared" si="1"/>
        <v>323.1121231362074</v>
      </c>
      <c r="R31" s="58">
        <v>6829</v>
      </c>
      <c r="S31" s="61">
        <f t="shared" si="2"/>
        <v>371.84396819424535</v>
      </c>
      <c r="T31" s="58">
        <v>8619</v>
      </c>
      <c r="U31" s="60">
        <f t="shared" si="3"/>
        <v>467.23854915898147</v>
      </c>
      <c r="V31" s="58">
        <v>6501</v>
      </c>
      <c r="W31" s="60">
        <f t="shared" si="4"/>
        <v>349.99991924321199</v>
      </c>
      <c r="X31" s="56"/>
      <c r="Y31" s="57"/>
      <c r="Z31" s="56"/>
      <c r="AA31" s="57"/>
      <c r="AB31" s="56"/>
      <c r="AC31" s="57"/>
      <c r="AD31" s="56"/>
      <c r="AE31" s="57"/>
      <c r="AF31" s="56"/>
      <c r="AG31" s="57"/>
      <c r="AH31" s="56"/>
      <c r="AI31" s="57"/>
    </row>
    <row r="32" spans="1:35" ht="26.4" x14ac:dyDescent="0.25">
      <c r="A32" s="54">
        <v>29</v>
      </c>
      <c r="B32" s="55" t="s">
        <v>157</v>
      </c>
      <c r="C32" s="51" t="s">
        <v>158</v>
      </c>
      <c r="D32" s="56"/>
      <c r="E32" s="57"/>
      <c r="F32" s="56"/>
      <c r="G32" s="57"/>
      <c r="H32" s="56"/>
      <c r="I32" s="57"/>
      <c r="J32" s="56"/>
      <c r="K32" s="57"/>
      <c r="L32" s="56"/>
      <c r="M32" s="57"/>
      <c r="N32" s="58">
        <v>588</v>
      </c>
      <c r="O32" s="60">
        <f t="shared" si="0"/>
        <v>32.377838360800347</v>
      </c>
      <c r="P32" s="58">
        <v>647</v>
      </c>
      <c r="Q32" s="60">
        <f t="shared" si="1"/>
        <v>35.414796488078295</v>
      </c>
      <c r="R32" s="58">
        <v>789</v>
      </c>
      <c r="S32" s="61">
        <f t="shared" si="2"/>
        <v>42.961618231843545</v>
      </c>
      <c r="T32" s="58">
        <v>1057</v>
      </c>
      <c r="U32" s="60">
        <f t="shared" si="3"/>
        <v>57.300283845114677</v>
      </c>
      <c r="V32" s="58">
        <v>1028</v>
      </c>
      <c r="W32" s="60">
        <f t="shared" si="4"/>
        <v>55.345318717431461</v>
      </c>
      <c r="X32" s="56"/>
      <c r="Y32" s="57"/>
      <c r="Z32" s="56"/>
      <c r="AA32" s="57"/>
      <c r="AB32" s="56"/>
      <c r="AC32" s="57"/>
      <c r="AD32" s="56"/>
      <c r="AE32" s="57"/>
      <c r="AF32" s="56"/>
      <c r="AG32" s="57"/>
      <c r="AH32" s="56"/>
      <c r="AI32" s="57"/>
    </row>
    <row r="33" spans="1:35" x14ac:dyDescent="0.25">
      <c r="A33" s="54">
        <v>30</v>
      </c>
      <c r="B33" s="55" t="s">
        <v>159</v>
      </c>
      <c r="C33" s="51" t="s">
        <v>160</v>
      </c>
      <c r="D33" s="56"/>
      <c r="E33" s="57"/>
      <c r="F33" s="56"/>
      <c r="G33" s="57"/>
      <c r="H33" s="56"/>
      <c r="I33" s="57"/>
      <c r="J33" s="56"/>
      <c r="K33" s="57"/>
      <c r="L33" s="56"/>
      <c r="M33" s="57"/>
      <c r="N33" s="58">
        <v>19</v>
      </c>
      <c r="O33" s="60">
        <f t="shared" si="0"/>
        <v>1.0462226681210998</v>
      </c>
      <c r="P33" s="58">
        <v>24</v>
      </c>
      <c r="Q33" s="60">
        <f t="shared" si="1"/>
        <v>1.3136864230508178</v>
      </c>
      <c r="R33" s="58">
        <v>32</v>
      </c>
      <c r="S33" s="61">
        <f t="shared" si="2"/>
        <v>1.74242304615842</v>
      </c>
      <c r="T33" s="58">
        <v>144</v>
      </c>
      <c r="U33" s="60">
        <f t="shared" si="3"/>
        <v>7.8062827565719139</v>
      </c>
      <c r="V33" s="58">
        <v>107</v>
      </c>
      <c r="W33" s="60">
        <f t="shared" si="4"/>
        <v>5.7606508781762313</v>
      </c>
      <c r="X33" s="56"/>
      <c r="Y33" s="57"/>
      <c r="Z33" s="56"/>
      <c r="AA33" s="57"/>
      <c r="AB33" s="56"/>
      <c r="AC33" s="57"/>
      <c r="AD33" s="56"/>
      <c r="AE33" s="57"/>
      <c r="AF33" s="56"/>
      <c r="AG33" s="57"/>
      <c r="AH33" s="56"/>
      <c r="AI33" s="57"/>
    </row>
    <row r="34" spans="1:35" x14ac:dyDescent="0.25">
      <c r="A34" s="54">
        <v>31</v>
      </c>
      <c r="B34" s="55" t="s">
        <v>161</v>
      </c>
      <c r="C34" s="51" t="s">
        <v>162</v>
      </c>
      <c r="D34" s="56"/>
      <c r="E34" s="57"/>
      <c r="F34" s="56"/>
      <c r="G34" s="57"/>
      <c r="H34" s="56"/>
      <c r="I34" s="57"/>
      <c r="J34" s="56"/>
      <c r="K34" s="57"/>
      <c r="L34" s="56"/>
      <c r="M34" s="57"/>
      <c r="N34" s="58">
        <v>909</v>
      </c>
      <c r="O34" s="60">
        <f t="shared" si="0"/>
        <v>50.053495016951558</v>
      </c>
      <c r="P34" s="58">
        <v>942</v>
      </c>
      <c r="Q34" s="60">
        <f t="shared" si="1"/>
        <v>51.562192104744597</v>
      </c>
      <c r="R34" s="58">
        <v>727</v>
      </c>
      <c r="S34" s="61">
        <f t="shared" si="2"/>
        <v>39.585673579911607</v>
      </c>
      <c r="T34" s="58">
        <v>761</v>
      </c>
      <c r="U34" s="60">
        <f t="shared" si="3"/>
        <v>41.25403595660574</v>
      </c>
      <c r="V34" s="58">
        <v>839</v>
      </c>
      <c r="W34" s="60">
        <f t="shared" si="4"/>
        <v>45.169963427942605</v>
      </c>
      <c r="X34" s="56"/>
      <c r="Y34" s="57"/>
      <c r="Z34" s="56"/>
      <c r="AA34" s="57"/>
      <c r="AB34" s="56"/>
      <c r="AC34" s="57"/>
      <c r="AD34" s="56"/>
      <c r="AE34" s="57"/>
      <c r="AF34" s="56"/>
      <c r="AG34" s="57"/>
      <c r="AH34" s="56"/>
      <c r="AI34" s="57"/>
    </row>
    <row r="35" spans="1:35" x14ac:dyDescent="0.25">
      <c r="A35" s="54">
        <v>32</v>
      </c>
      <c r="B35" s="55" t="s">
        <v>163</v>
      </c>
      <c r="C35" s="51" t="s">
        <v>164</v>
      </c>
      <c r="D35" s="56"/>
      <c r="E35" s="57"/>
      <c r="F35" s="56"/>
      <c r="G35" s="57"/>
      <c r="H35" s="56"/>
      <c r="I35" s="57"/>
      <c r="J35" s="56"/>
      <c r="K35" s="57"/>
      <c r="L35" s="56"/>
      <c r="M35" s="57"/>
      <c r="N35" s="58">
        <v>19303</v>
      </c>
      <c r="O35" s="60">
        <f t="shared" si="0"/>
        <v>1062.9071664600835</v>
      </c>
      <c r="P35" s="58">
        <v>15738</v>
      </c>
      <c r="Q35" s="60">
        <f t="shared" si="1"/>
        <v>861.44987191557379</v>
      </c>
      <c r="R35" s="58">
        <v>16301</v>
      </c>
      <c r="S35" s="61">
        <f t="shared" si="2"/>
        <v>887.60118985713768</v>
      </c>
      <c r="T35" s="58">
        <v>18171</v>
      </c>
      <c r="U35" s="60">
        <f t="shared" si="3"/>
        <v>985.05530534491845</v>
      </c>
      <c r="V35" s="58">
        <v>26230</v>
      </c>
      <c r="W35" s="60">
        <f t="shared" si="4"/>
        <v>1412.167033033295</v>
      </c>
      <c r="X35" s="56"/>
      <c r="Y35" s="57"/>
      <c r="Z35" s="56"/>
      <c r="AA35" s="57"/>
      <c r="AB35" s="56"/>
      <c r="AC35" s="57"/>
      <c r="AD35" s="56"/>
      <c r="AE35" s="57"/>
      <c r="AF35" s="56"/>
      <c r="AG35" s="57"/>
      <c r="AH35" s="56"/>
      <c r="AI35" s="57"/>
    </row>
    <row r="36" spans="1:35" x14ac:dyDescent="0.25">
      <c r="A36" s="54">
        <v>33</v>
      </c>
      <c r="B36" s="55" t="s">
        <v>165</v>
      </c>
      <c r="C36" s="51" t="s">
        <v>166</v>
      </c>
      <c r="D36" s="56"/>
      <c r="E36" s="57"/>
      <c r="F36" s="56"/>
      <c r="G36" s="57"/>
      <c r="H36" s="56"/>
      <c r="I36" s="57"/>
      <c r="J36" s="56"/>
      <c r="K36" s="57"/>
      <c r="L36" s="56"/>
      <c r="M36" s="57"/>
      <c r="N36" s="58">
        <v>5253</v>
      </c>
      <c r="O36" s="60">
        <f t="shared" si="0"/>
        <v>289.25303556000722</v>
      </c>
      <c r="P36" s="58">
        <v>5704</v>
      </c>
      <c r="Q36" s="60">
        <f t="shared" si="1"/>
        <v>312.21947321174434</v>
      </c>
      <c r="R36" s="58">
        <v>5990</v>
      </c>
      <c r="S36" s="61">
        <f t="shared" si="2"/>
        <v>326.15981395277925</v>
      </c>
      <c r="T36" s="58">
        <v>6573</v>
      </c>
      <c r="U36" s="60">
        <f t="shared" si="3"/>
        <v>356.32428165935551</v>
      </c>
      <c r="V36" s="58">
        <v>6488</v>
      </c>
      <c r="W36" s="60">
        <f t="shared" si="4"/>
        <v>349.30002708044293</v>
      </c>
      <c r="X36" s="56"/>
      <c r="Y36" s="57"/>
      <c r="Z36" s="56"/>
      <c r="AA36" s="57"/>
      <c r="AB36" s="56"/>
      <c r="AC36" s="57"/>
      <c r="AD36" s="56"/>
      <c r="AE36" s="57"/>
      <c r="AF36" s="56"/>
      <c r="AG36" s="57"/>
      <c r="AH36" s="56"/>
      <c r="AI36" s="57"/>
    </row>
    <row r="37" spans="1:35" x14ac:dyDescent="0.25">
      <c r="A37" s="54">
        <v>34</v>
      </c>
      <c r="B37" s="55" t="s">
        <v>167</v>
      </c>
      <c r="C37" s="51" t="s">
        <v>168</v>
      </c>
      <c r="D37" s="56"/>
      <c r="E37" s="57"/>
      <c r="F37" s="56"/>
      <c r="G37" s="57"/>
      <c r="H37" s="56"/>
      <c r="I37" s="57"/>
      <c r="J37" s="56"/>
      <c r="K37" s="57"/>
      <c r="L37" s="56"/>
      <c r="M37" s="57"/>
      <c r="N37" s="58">
        <v>12338</v>
      </c>
      <c r="O37" s="60">
        <f t="shared" si="0"/>
        <v>679.38396206726986</v>
      </c>
      <c r="P37" s="58">
        <v>13199</v>
      </c>
      <c r="Q37" s="60">
        <f t="shared" si="1"/>
        <v>722.47279574365598</v>
      </c>
      <c r="R37" s="58">
        <v>13180</v>
      </c>
      <c r="S37" s="61">
        <f t="shared" si="2"/>
        <v>717.66049213649922</v>
      </c>
      <c r="T37" s="58">
        <v>13346</v>
      </c>
      <c r="U37" s="60">
        <f t="shared" si="3"/>
        <v>723.49062270283866</v>
      </c>
      <c r="V37" s="58">
        <v>12563</v>
      </c>
      <c r="W37" s="60">
        <f t="shared" si="4"/>
        <v>676.36501852829906</v>
      </c>
      <c r="X37" s="56"/>
      <c r="Y37" s="57"/>
      <c r="Z37" s="56"/>
      <c r="AA37" s="57"/>
      <c r="AB37" s="56"/>
      <c r="AC37" s="57"/>
      <c r="AD37" s="56"/>
      <c r="AE37" s="57"/>
      <c r="AF37" s="56"/>
      <c r="AG37" s="57"/>
      <c r="AH37" s="56"/>
      <c r="AI37" s="57"/>
    </row>
    <row r="38" spans="1:35" x14ac:dyDescent="0.25">
      <c r="A38" s="54">
        <v>35</v>
      </c>
      <c r="B38" s="55" t="s">
        <v>169</v>
      </c>
      <c r="C38" s="51" t="s">
        <v>170</v>
      </c>
      <c r="D38" s="56"/>
      <c r="E38" s="57"/>
      <c r="F38" s="56"/>
      <c r="G38" s="57"/>
      <c r="H38" s="56"/>
      <c r="I38" s="57"/>
      <c r="J38" s="56"/>
      <c r="K38" s="57"/>
      <c r="L38" s="56"/>
      <c r="M38" s="57"/>
      <c r="N38" s="58">
        <v>5676</v>
      </c>
      <c r="O38" s="60">
        <f t="shared" si="0"/>
        <v>312.54525601344011</v>
      </c>
      <c r="P38" s="58">
        <v>6536</v>
      </c>
      <c r="Q38" s="60">
        <f t="shared" si="1"/>
        <v>357.76060254417268</v>
      </c>
      <c r="R38" s="58">
        <v>6282</v>
      </c>
      <c r="S38" s="61">
        <f t="shared" si="2"/>
        <v>342.05942424897484</v>
      </c>
      <c r="T38" s="58">
        <v>12291</v>
      </c>
      <c r="U38" s="60">
        <f t="shared" si="3"/>
        <v>666.29875945156527</v>
      </c>
      <c r="V38" s="58">
        <v>7290</v>
      </c>
      <c r="W38" s="60">
        <f t="shared" si="4"/>
        <v>392.47798973742738</v>
      </c>
      <c r="X38" s="56"/>
      <c r="Y38" s="57"/>
      <c r="Z38" s="56"/>
      <c r="AA38" s="57"/>
      <c r="AB38" s="56"/>
      <c r="AC38" s="57"/>
      <c r="AD38" s="56"/>
      <c r="AE38" s="57"/>
      <c r="AF38" s="56"/>
      <c r="AG38" s="57"/>
      <c r="AH38" s="56"/>
      <c r="AI38" s="57"/>
    </row>
    <row r="39" spans="1:35" x14ac:dyDescent="0.25">
      <c r="A39" s="54">
        <v>36</v>
      </c>
      <c r="B39" s="55" t="s">
        <v>171</v>
      </c>
      <c r="C39" s="51" t="s">
        <v>172</v>
      </c>
      <c r="D39" s="56"/>
      <c r="E39" s="57"/>
      <c r="F39" s="56"/>
      <c r="G39" s="57"/>
      <c r="H39" s="56"/>
      <c r="I39" s="57"/>
      <c r="J39" s="56"/>
      <c r="K39" s="57"/>
      <c r="L39" s="56"/>
      <c r="M39" s="57"/>
      <c r="N39" s="58">
        <v>2257</v>
      </c>
      <c r="O39" s="60">
        <f t="shared" si="0"/>
        <v>124.2802401025959</v>
      </c>
      <c r="P39" s="58">
        <v>2875</v>
      </c>
      <c r="Q39" s="60">
        <f t="shared" si="1"/>
        <v>157.36868609462923</v>
      </c>
      <c r="R39" s="58">
        <v>2661</v>
      </c>
      <c r="S39" s="61">
        <f t="shared" si="2"/>
        <v>144.89336643211112</v>
      </c>
      <c r="T39" s="58">
        <v>2986</v>
      </c>
      <c r="U39" s="60">
        <f t="shared" si="3"/>
        <v>161.87194660502595</v>
      </c>
      <c r="V39" s="58">
        <v>2881</v>
      </c>
      <c r="W39" s="60">
        <f t="shared" si="4"/>
        <v>155.10687084136191</v>
      </c>
      <c r="X39" s="56"/>
      <c r="Y39" s="57"/>
      <c r="Z39" s="56"/>
      <c r="AA39" s="57"/>
      <c r="AB39" s="56"/>
      <c r="AC39" s="57"/>
      <c r="AD39" s="56"/>
      <c r="AE39" s="57"/>
      <c r="AF39" s="56"/>
      <c r="AG39" s="57"/>
      <c r="AH39" s="56"/>
      <c r="AI39" s="57"/>
    </row>
    <row r="40" spans="1:35" ht="26.4" x14ac:dyDescent="0.25">
      <c r="A40" s="54">
        <v>37</v>
      </c>
      <c r="B40" s="55" t="s">
        <v>173</v>
      </c>
      <c r="C40" s="51" t="s">
        <v>174</v>
      </c>
      <c r="D40" s="56"/>
      <c r="E40" s="57"/>
      <c r="F40" s="56"/>
      <c r="G40" s="57"/>
      <c r="H40" s="56"/>
      <c r="I40" s="57"/>
      <c r="J40" s="56"/>
      <c r="K40" s="57"/>
      <c r="L40" s="56"/>
      <c r="M40" s="57"/>
      <c r="N40" s="58">
        <v>4656</v>
      </c>
      <c r="O40" s="60">
        <f t="shared" si="0"/>
        <v>256.3796180406232</v>
      </c>
      <c r="P40" s="58">
        <v>3887</v>
      </c>
      <c r="Q40" s="60">
        <f t="shared" si="1"/>
        <v>212.76246359993868</v>
      </c>
      <c r="R40" s="58">
        <v>4786</v>
      </c>
      <c r="S40" s="61">
        <f t="shared" si="2"/>
        <v>260.60114684106867</v>
      </c>
      <c r="T40" s="58">
        <v>4623</v>
      </c>
      <c r="U40" s="60">
        <f t="shared" si="3"/>
        <v>250.61420266411082</v>
      </c>
      <c r="V40" s="58">
        <v>5266</v>
      </c>
      <c r="W40" s="60">
        <f t="shared" si="4"/>
        <v>283.51016378014987</v>
      </c>
      <c r="X40" s="56"/>
      <c r="Y40" s="57"/>
      <c r="Z40" s="56"/>
      <c r="AA40" s="57"/>
      <c r="AB40" s="56"/>
      <c r="AC40" s="57"/>
      <c r="AD40" s="56"/>
      <c r="AE40" s="57"/>
      <c r="AF40" s="56"/>
      <c r="AG40" s="57"/>
      <c r="AH40" s="56"/>
      <c r="AI40" s="57"/>
    </row>
    <row r="41" spans="1:35" x14ac:dyDescent="0.25">
      <c r="A41" s="54">
        <v>38</v>
      </c>
      <c r="B41" s="55" t="s">
        <v>175</v>
      </c>
      <c r="C41" s="51" t="s">
        <v>176</v>
      </c>
      <c r="D41" s="56"/>
      <c r="E41" s="57"/>
      <c r="F41" s="56"/>
      <c r="G41" s="57"/>
      <c r="H41" s="56"/>
      <c r="I41" s="57"/>
      <c r="J41" s="56"/>
      <c r="K41" s="57"/>
      <c r="L41" s="56"/>
      <c r="M41" s="57"/>
      <c r="N41" s="58">
        <v>288</v>
      </c>
      <c r="O41" s="60">
        <f t="shared" si="0"/>
        <v>15.858533074677721</v>
      </c>
      <c r="P41" s="58">
        <v>244</v>
      </c>
      <c r="Q41" s="60">
        <f t="shared" si="1"/>
        <v>13.355811967683314</v>
      </c>
      <c r="R41" s="58">
        <v>562</v>
      </c>
      <c r="S41" s="61">
        <f t="shared" si="2"/>
        <v>30.601304748157251</v>
      </c>
      <c r="T41" s="58">
        <v>850</v>
      </c>
      <c r="U41" s="60">
        <f t="shared" si="3"/>
        <v>46.078752382542547</v>
      </c>
      <c r="V41" s="58">
        <v>1258</v>
      </c>
      <c r="W41" s="60">
        <f t="shared" si="4"/>
        <v>67.728026212576637</v>
      </c>
      <c r="X41" s="56"/>
      <c r="Y41" s="57"/>
      <c r="Z41" s="56"/>
      <c r="AA41" s="57"/>
      <c r="AB41" s="56"/>
      <c r="AC41" s="57"/>
      <c r="AD41" s="56"/>
      <c r="AE41" s="57"/>
      <c r="AF41" s="56"/>
      <c r="AG41" s="57"/>
      <c r="AH41" s="56"/>
      <c r="AI41" s="57"/>
    </row>
    <row r="42" spans="1:35" x14ac:dyDescent="0.25">
      <c r="A42" s="54">
        <v>39</v>
      </c>
      <c r="B42" s="55" t="s">
        <v>177</v>
      </c>
      <c r="C42" s="51" t="s">
        <v>178</v>
      </c>
      <c r="D42" s="56"/>
      <c r="E42" s="57"/>
      <c r="F42" s="56"/>
      <c r="G42" s="57"/>
      <c r="H42" s="56"/>
      <c r="I42" s="57"/>
      <c r="J42" s="56"/>
      <c r="K42" s="57"/>
      <c r="L42" s="56"/>
      <c r="M42" s="57"/>
      <c r="N42" s="58">
        <v>13529</v>
      </c>
      <c r="O42" s="60">
        <f t="shared" si="0"/>
        <v>744.96560405317678</v>
      </c>
      <c r="P42" s="58">
        <v>12776</v>
      </c>
      <c r="Q42" s="60">
        <f t="shared" si="1"/>
        <v>699.3190725373853</v>
      </c>
      <c r="R42" s="58">
        <v>14396</v>
      </c>
      <c r="S42" s="61">
        <f t="shared" si="2"/>
        <v>783.87256789051924</v>
      </c>
      <c r="T42" s="58">
        <v>14992</v>
      </c>
      <c r="U42" s="60">
        <f t="shared" si="3"/>
        <v>812.72077143420927</v>
      </c>
      <c r="V42" s="58">
        <v>15871</v>
      </c>
      <c r="W42" s="60">
        <f t="shared" si="4"/>
        <v>854.4606550236914</v>
      </c>
      <c r="X42" s="56"/>
      <c r="Y42" s="57"/>
      <c r="Z42" s="56"/>
      <c r="AA42" s="57"/>
      <c r="AB42" s="56"/>
      <c r="AC42" s="57"/>
      <c r="AD42" s="56"/>
      <c r="AE42" s="57"/>
      <c r="AF42" s="56"/>
      <c r="AG42" s="57"/>
      <c r="AH42" s="56"/>
      <c r="AI42" s="57"/>
    </row>
    <row r="43" spans="1:35" ht="26.4" x14ac:dyDescent="0.25">
      <c r="A43" s="54">
        <v>40</v>
      </c>
      <c r="B43" s="55" t="s">
        <v>179</v>
      </c>
      <c r="C43" s="51" t="s">
        <v>180</v>
      </c>
      <c r="D43" s="56"/>
      <c r="E43" s="57"/>
      <c r="F43" s="56"/>
      <c r="G43" s="57"/>
      <c r="H43" s="56"/>
      <c r="I43" s="57"/>
      <c r="J43" s="56"/>
      <c r="K43" s="57"/>
      <c r="L43" s="56"/>
      <c r="M43" s="57"/>
      <c r="N43" s="58">
        <v>5907</v>
      </c>
      <c r="O43" s="60">
        <f t="shared" si="0"/>
        <v>325.26512108375454</v>
      </c>
      <c r="P43" s="58">
        <v>5131</v>
      </c>
      <c r="Q43" s="60">
        <f t="shared" si="1"/>
        <v>280.85520986140608</v>
      </c>
      <c r="R43" s="58">
        <v>5170</v>
      </c>
      <c r="S43" s="61">
        <f t="shared" si="2"/>
        <v>281.51022339496973</v>
      </c>
      <c r="T43" s="58">
        <v>5564</v>
      </c>
      <c r="U43" s="60">
        <f t="shared" si="3"/>
        <v>301.62609206643145</v>
      </c>
      <c r="V43" s="58">
        <v>6230</v>
      </c>
      <c r="W43" s="60">
        <f t="shared" si="4"/>
        <v>335.40985954241052</v>
      </c>
      <c r="X43" s="56"/>
      <c r="Y43" s="57"/>
      <c r="Z43" s="56"/>
      <c r="AA43" s="57"/>
      <c r="AB43" s="56"/>
      <c r="AC43" s="57"/>
      <c r="AD43" s="56"/>
      <c r="AE43" s="57"/>
      <c r="AF43" s="56"/>
      <c r="AG43" s="57"/>
      <c r="AH43" s="56"/>
      <c r="AI43" s="57"/>
    </row>
    <row r="44" spans="1:35" ht="26.4" x14ac:dyDescent="0.25">
      <c r="A44" s="68">
        <v>41</v>
      </c>
      <c r="B44" s="69" t="s">
        <v>181</v>
      </c>
      <c r="C44" s="70" t="s">
        <v>182</v>
      </c>
      <c r="D44" s="56"/>
      <c r="E44" s="57"/>
      <c r="F44" s="56"/>
      <c r="G44" s="57"/>
      <c r="H44" s="56"/>
      <c r="I44" s="57"/>
      <c r="J44" s="56"/>
      <c r="K44" s="57"/>
      <c r="L44" s="56"/>
      <c r="M44" s="57"/>
      <c r="N44" s="58">
        <v>3391</v>
      </c>
      <c r="O44" s="60">
        <f t="shared" si="0"/>
        <v>186.72321408413944</v>
      </c>
      <c r="P44" s="58">
        <v>3528</v>
      </c>
      <c r="Q44" s="60">
        <f t="shared" si="1"/>
        <v>193.11190418847022</v>
      </c>
      <c r="R44" s="58">
        <v>3063</v>
      </c>
      <c r="S44" s="61">
        <f t="shared" si="2"/>
        <v>166.78255594947626</v>
      </c>
      <c r="T44" s="58">
        <v>3246</v>
      </c>
      <c r="U44" s="60">
        <f t="shared" si="3"/>
        <v>175.9666238043919</v>
      </c>
      <c r="V44" s="58">
        <v>3353</v>
      </c>
      <c r="W44" s="60">
        <f t="shared" si="4"/>
        <v>180.51834013574677</v>
      </c>
      <c r="X44" s="56"/>
      <c r="Y44" s="57"/>
      <c r="Z44" s="56"/>
      <c r="AA44" s="57"/>
      <c r="AB44" s="56"/>
      <c r="AC44" s="57"/>
      <c r="AD44" s="56"/>
      <c r="AE44" s="57"/>
      <c r="AF44" s="56"/>
      <c r="AG44" s="57"/>
      <c r="AH44" s="56"/>
      <c r="AI44" s="57"/>
    </row>
    <row r="45" spans="1:35" ht="26.4" x14ac:dyDescent="0.25">
      <c r="A45" s="54">
        <v>42</v>
      </c>
      <c r="B45" s="55" t="s">
        <v>183</v>
      </c>
      <c r="C45" s="51" t="s">
        <v>184</v>
      </c>
      <c r="D45" s="56"/>
      <c r="E45" s="57"/>
      <c r="F45" s="56"/>
      <c r="G45" s="57"/>
      <c r="H45" s="56"/>
      <c r="I45" s="57"/>
      <c r="J45" s="56"/>
      <c r="K45" s="57"/>
      <c r="L45" s="56"/>
      <c r="M45" s="57"/>
      <c r="N45" s="58">
        <v>14113</v>
      </c>
      <c r="O45" s="60">
        <f t="shared" si="0"/>
        <v>777.12318501016216</v>
      </c>
      <c r="P45" s="58">
        <v>15463</v>
      </c>
      <c r="Q45" s="60">
        <f t="shared" si="1"/>
        <v>846.39721498478309</v>
      </c>
      <c r="R45" s="58">
        <v>15104</v>
      </c>
      <c r="S45" s="61">
        <f t="shared" si="2"/>
        <v>822.42367778677419</v>
      </c>
      <c r="T45" s="58">
        <v>16103</v>
      </c>
      <c r="U45" s="60">
        <f t="shared" si="3"/>
        <v>872.94841131303849</v>
      </c>
      <c r="V45" s="58">
        <v>15353</v>
      </c>
      <c r="W45" s="60">
        <f t="shared" si="4"/>
        <v>826.57264423027743</v>
      </c>
      <c r="X45" s="56"/>
      <c r="Y45" s="57"/>
      <c r="Z45" s="56"/>
      <c r="AA45" s="57"/>
      <c r="AB45" s="56"/>
      <c r="AC45" s="57"/>
      <c r="AD45" s="56"/>
      <c r="AE45" s="57"/>
      <c r="AF45" s="56"/>
      <c r="AG45" s="57"/>
      <c r="AH45" s="56"/>
      <c r="AI45" s="57"/>
    </row>
    <row r="46" spans="1:35" x14ac:dyDescent="0.25">
      <c r="A46" s="54">
        <v>43</v>
      </c>
      <c r="B46" s="55" t="s">
        <v>185</v>
      </c>
      <c r="C46" s="51" t="s">
        <v>186</v>
      </c>
      <c r="D46" s="56"/>
      <c r="E46" s="57"/>
      <c r="F46" s="56"/>
      <c r="G46" s="57"/>
      <c r="H46" s="56"/>
      <c r="I46" s="57"/>
      <c r="J46" s="56"/>
      <c r="K46" s="57"/>
      <c r="L46" s="56"/>
      <c r="M46" s="57"/>
      <c r="N46" s="58">
        <v>1368</v>
      </c>
      <c r="O46" s="60">
        <f t="shared" si="0"/>
        <v>75.328032104719185</v>
      </c>
      <c r="P46" s="58">
        <v>1378</v>
      </c>
      <c r="Q46" s="60">
        <f t="shared" si="1"/>
        <v>75.42749545683445</v>
      </c>
      <c r="R46" s="58">
        <v>1261</v>
      </c>
      <c r="S46" s="61">
        <f t="shared" si="2"/>
        <v>68.662358162680235</v>
      </c>
      <c r="T46" s="58">
        <v>1225</v>
      </c>
      <c r="U46" s="60">
        <f t="shared" si="3"/>
        <v>66.407613727781907</v>
      </c>
      <c r="V46" s="58">
        <v>1026</v>
      </c>
      <c r="W46" s="60">
        <f t="shared" si="4"/>
        <v>55.237643000082372</v>
      </c>
      <c r="X46" s="56"/>
      <c r="Y46" s="57"/>
      <c r="Z46" s="56"/>
      <c r="AA46" s="57"/>
      <c r="AB46" s="56"/>
      <c r="AC46" s="57"/>
      <c r="AD46" s="56"/>
      <c r="AE46" s="57"/>
      <c r="AF46" s="56"/>
      <c r="AG46" s="57"/>
      <c r="AH46" s="56"/>
      <c r="AI46" s="57"/>
    </row>
    <row r="47" spans="1:35" x14ac:dyDescent="0.25">
      <c r="A47" s="54">
        <v>44</v>
      </c>
      <c r="B47" s="55" t="s">
        <v>187</v>
      </c>
      <c r="C47" s="51" t="s">
        <v>188</v>
      </c>
      <c r="D47" s="56"/>
      <c r="E47" s="57"/>
      <c r="F47" s="56"/>
      <c r="G47" s="57"/>
      <c r="H47" s="56"/>
      <c r="I47" s="57"/>
      <c r="J47" s="56"/>
      <c r="K47" s="57"/>
      <c r="L47" s="56"/>
      <c r="M47" s="57"/>
      <c r="N47" s="58">
        <v>3027</v>
      </c>
      <c r="O47" s="60">
        <f t="shared" si="0"/>
        <v>166.67979033697731</v>
      </c>
      <c r="P47" s="58">
        <v>2960</v>
      </c>
      <c r="Q47" s="60">
        <f t="shared" si="1"/>
        <v>162.02132550960087</v>
      </c>
      <c r="R47" s="58">
        <v>2845</v>
      </c>
      <c r="S47" s="61">
        <f t="shared" si="2"/>
        <v>154.91229894752203</v>
      </c>
      <c r="T47" s="58">
        <v>2783</v>
      </c>
      <c r="U47" s="60">
        <f t="shared" si="3"/>
        <v>150.86725633013637</v>
      </c>
      <c r="V47" s="58">
        <v>2785</v>
      </c>
      <c r="W47" s="60">
        <f t="shared" si="4"/>
        <v>149.93843640860567</v>
      </c>
      <c r="X47" s="56"/>
      <c r="Y47" s="57"/>
      <c r="Z47" s="56"/>
      <c r="AA47" s="57"/>
      <c r="AB47" s="56"/>
      <c r="AC47" s="57"/>
      <c r="AD47" s="56"/>
      <c r="AE47" s="57"/>
      <c r="AF47" s="56"/>
      <c r="AG47" s="57"/>
      <c r="AH47" s="56"/>
      <c r="AI47" s="57"/>
    </row>
    <row r="48" spans="1:35" x14ac:dyDescent="0.25">
      <c r="A48" s="54">
        <v>45</v>
      </c>
      <c r="B48" s="55" t="s">
        <v>189</v>
      </c>
      <c r="C48" s="51" t="s">
        <v>190</v>
      </c>
      <c r="D48" s="56"/>
      <c r="E48" s="57"/>
      <c r="F48" s="56"/>
      <c r="G48" s="57"/>
      <c r="H48" s="56"/>
      <c r="I48" s="57"/>
      <c r="J48" s="56"/>
      <c r="K48" s="57"/>
      <c r="L48" s="56"/>
      <c r="M48" s="57"/>
      <c r="N48" s="58">
        <v>996</v>
      </c>
      <c r="O48" s="60">
        <f t="shared" si="0"/>
        <v>54.844093549927123</v>
      </c>
      <c r="P48" s="58">
        <v>1086</v>
      </c>
      <c r="Q48" s="60">
        <f t="shared" si="1"/>
        <v>59.444310643049505</v>
      </c>
      <c r="R48" s="58">
        <v>1099</v>
      </c>
      <c r="S48" s="61">
        <f t="shared" si="2"/>
        <v>59.841341491503236</v>
      </c>
      <c r="T48" s="58">
        <v>1194</v>
      </c>
      <c r="U48" s="60">
        <f t="shared" si="3"/>
        <v>64.72709452324213</v>
      </c>
      <c r="V48" s="58">
        <v>1055</v>
      </c>
      <c r="W48" s="60">
        <f t="shared" si="4"/>
        <v>56.798940901644151</v>
      </c>
      <c r="X48" s="56"/>
      <c r="Y48" s="57"/>
      <c r="Z48" s="56"/>
      <c r="AA48" s="57"/>
      <c r="AB48" s="56"/>
      <c r="AC48" s="57"/>
      <c r="AD48" s="56"/>
      <c r="AE48" s="57"/>
      <c r="AF48" s="56"/>
      <c r="AG48" s="57"/>
      <c r="AH48" s="56"/>
      <c r="AI48" s="57"/>
    </row>
    <row r="49" spans="1:35" ht="26.4" x14ac:dyDescent="0.25">
      <c r="A49" s="54">
        <v>46</v>
      </c>
      <c r="B49" s="55" t="s">
        <v>191</v>
      </c>
      <c r="C49" s="51" t="s">
        <v>192</v>
      </c>
      <c r="D49" s="56"/>
      <c r="E49" s="57"/>
      <c r="F49" s="56"/>
      <c r="G49" s="57"/>
      <c r="H49" s="56"/>
      <c r="I49" s="57"/>
      <c r="J49" s="56"/>
      <c r="K49" s="57"/>
      <c r="L49" s="56"/>
      <c r="M49" s="57"/>
      <c r="N49" s="58">
        <v>744</v>
      </c>
      <c r="O49" s="60">
        <f t="shared" si="0"/>
        <v>40.967877109584116</v>
      </c>
      <c r="P49" s="58">
        <v>1069</v>
      </c>
      <c r="Q49" s="60">
        <f t="shared" si="1"/>
        <v>58.513782760055172</v>
      </c>
      <c r="R49" s="58">
        <v>1271</v>
      </c>
      <c r="S49" s="61">
        <f t="shared" si="2"/>
        <v>69.206865364604738</v>
      </c>
      <c r="T49" s="58">
        <v>1261</v>
      </c>
      <c r="U49" s="60">
        <f t="shared" si="3"/>
        <v>68.35918441692489</v>
      </c>
      <c r="V49" s="58">
        <v>1268</v>
      </c>
      <c r="W49" s="60">
        <f t="shared" si="4"/>
        <v>68.266404799322075</v>
      </c>
      <c r="X49" s="56"/>
      <c r="Y49" s="57"/>
      <c r="Z49" s="56"/>
      <c r="AA49" s="57"/>
      <c r="AB49" s="56"/>
      <c r="AC49" s="57"/>
      <c r="AD49" s="56"/>
      <c r="AE49" s="57"/>
      <c r="AF49" s="56"/>
      <c r="AG49" s="57"/>
      <c r="AH49" s="56"/>
      <c r="AI49" s="57"/>
    </row>
    <row r="50" spans="1:35" ht="26.4" x14ac:dyDescent="0.25">
      <c r="A50" s="54">
        <v>47</v>
      </c>
      <c r="B50" s="55" t="s">
        <v>193</v>
      </c>
      <c r="C50" s="51" t="s">
        <v>194</v>
      </c>
      <c r="D50" s="56"/>
      <c r="E50" s="57"/>
      <c r="F50" s="56"/>
      <c r="G50" s="57"/>
      <c r="H50" s="56"/>
      <c r="I50" s="57"/>
      <c r="J50" s="56"/>
      <c r="K50" s="57"/>
      <c r="L50" s="56"/>
      <c r="M50" s="57"/>
      <c r="N50" s="58">
        <v>823</v>
      </c>
      <c r="O50" s="60">
        <f t="shared" si="0"/>
        <v>45.317960834929742</v>
      </c>
      <c r="P50" s="58">
        <v>890</v>
      </c>
      <c r="Q50" s="60">
        <f t="shared" si="1"/>
        <v>48.715871521467825</v>
      </c>
      <c r="R50" s="58">
        <v>861</v>
      </c>
      <c r="S50" s="61">
        <f t="shared" si="2"/>
        <v>46.882070085699986</v>
      </c>
      <c r="T50" s="58">
        <v>968</v>
      </c>
      <c r="U50" s="60">
        <f t="shared" si="3"/>
        <v>52.475567419177871</v>
      </c>
      <c r="V50" s="58">
        <v>933</v>
      </c>
      <c r="W50" s="60">
        <f t="shared" si="4"/>
        <v>50.230722143349759</v>
      </c>
      <c r="X50" s="56"/>
      <c r="Y50" s="57"/>
      <c r="Z50" s="56"/>
      <c r="AA50" s="57"/>
      <c r="AB50" s="56"/>
      <c r="AC50" s="57"/>
      <c r="AD50" s="56"/>
      <c r="AE50" s="57"/>
      <c r="AF50" s="56"/>
      <c r="AG50" s="57"/>
      <c r="AH50" s="56"/>
      <c r="AI50" s="57"/>
    </row>
    <row r="51" spans="1:35" x14ac:dyDescent="0.25">
      <c r="A51" s="54">
        <v>48</v>
      </c>
      <c r="B51" s="55" t="s">
        <v>195</v>
      </c>
      <c r="C51" s="51" t="s">
        <v>196</v>
      </c>
      <c r="D51" s="56"/>
      <c r="E51" s="57"/>
      <c r="F51" s="56"/>
      <c r="G51" s="57"/>
      <c r="H51" s="56"/>
      <c r="I51" s="57"/>
      <c r="J51" s="56"/>
      <c r="K51" s="57"/>
      <c r="L51" s="56"/>
      <c r="M51" s="57"/>
      <c r="N51" s="58">
        <v>692</v>
      </c>
      <c r="O51" s="60">
        <f t="shared" si="0"/>
        <v>38.104530859989524</v>
      </c>
      <c r="P51" s="58">
        <v>811</v>
      </c>
      <c r="Q51" s="60">
        <f t="shared" si="1"/>
        <v>44.391653712258886</v>
      </c>
      <c r="R51" s="58">
        <v>729</v>
      </c>
      <c r="S51" s="61">
        <f t="shared" si="2"/>
        <v>39.694575020296504</v>
      </c>
      <c r="T51" s="58">
        <v>807</v>
      </c>
      <c r="U51" s="60">
        <f t="shared" si="3"/>
        <v>43.747709614955106</v>
      </c>
      <c r="V51" s="58">
        <v>845</v>
      </c>
      <c r="W51" s="60">
        <f t="shared" si="4"/>
        <v>45.492990579989865</v>
      </c>
      <c r="X51" s="56"/>
      <c r="Y51" s="57"/>
      <c r="Z51" s="56"/>
      <c r="AA51" s="57"/>
      <c r="AB51" s="56"/>
      <c r="AC51" s="57"/>
      <c r="AD51" s="56"/>
      <c r="AE51" s="57"/>
      <c r="AF51" s="56"/>
      <c r="AG51" s="57"/>
      <c r="AH51" s="56"/>
      <c r="AI51" s="57"/>
    </row>
    <row r="52" spans="1:35" x14ac:dyDescent="0.25">
      <c r="A52" s="54">
        <v>49</v>
      </c>
      <c r="B52" s="55" t="s">
        <v>197</v>
      </c>
      <c r="C52" s="51" t="s">
        <v>198</v>
      </c>
      <c r="D52" s="56"/>
      <c r="E52" s="57"/>
      <c r="F52" s="56"/>
      <c r="G52" s="57"/>
      <c r="H52" s="56"/>
      <c r="I52" s="57"/>
      <c r="J52" s="56"/>
      <c r="K52" s="57"/>
      <c r="L52" s="56"/>
      <c r="M52" s="57"/>
      <c r="N52" s="58">
        <v>1573</v>
      </c>
      <c r="O52" s="60">
        <f t="shared" si="0"/>
        <v>86.616224050236312</v>
      </c>
      <c r="P52" s="58">
        <v>1838</v>
      </c>
      <c r="Q52" s="60">
        <f t="shared" si="1"/>
        <v>100.60648523197513</v>
      </c>
      <c r="R52" s="58">
        <v>1799</v>
      </c>
      <c r="S52" s="61">
        <f t="shared" si="2"/>
        <v>97.95684562621868</v>
      </c>
      <c r="T52" s="58">
        <v>1987</v>
      </c>
      <c r="U52" s="60">
        <f t="shared" si="3"/>
        <v>107.71585998130828</v>
      </c>
      <c r="V52" s="58">
        <v>1887</v>
      </c>
      <c r="W52" s="60">
        <f t="shared" si="4"/>
        <v>101.59203931886495</v>
      </c>
      <c r="X52" s="56"/>
      <c r="Y52" s="57"/>
      <c r="Z52" s="56"/>
      <c r="AA52" s="57"/>
      <c r="AB52" s="56"/>
      <c r="AC52" s="57"/>
      <c r="AD52" s="56"/>
      <c r="AE52" s="57"/>
      <c r="AF52" s="56"/>
      <c r="AG52" s="57"/>
      <c r="AH52" s="56"/>
      <c r="AI52" s="57"/>
    </row>
    <row r="53" spans="1:35" ht="66" x14ac:dyDescent="0.25">
      <c r="A53" s="54">
        <v>50</v>
      </c>
      <c r="B53" s="55" t="s">
        <v>199</v>
      </c>
      <c r="C53" s="71" t="s">
        <v>200</v>
      </c>
      <c r="D53" s="56"/>
      <c r="E53" s="57"/>
      <c r="F53" s="56"/>
      <c r="G53" s="57"/>
      <c r="H53" s="56"/>
      <c r="I53" s="57"/>
      <c r="J53" s="56"/>
      <c r="K53" s="57"/>
      <c r="L53" s="56"/>
      <c r="M53" s="57"/>
      <c r="N53" s="58">
        <v>13410</v>
      </c>
      <c r="O53" s="60">
        <f t="shared" si="0"/>
        <v>738.41294628968149</v>
      </c>
      <c r="P53" s="58">
        <v>14218</v>
      </c>
      <c r="Q53" s="60">
        <f t="shared" si="1"/>
        <v>778.24973178902201</v>
      </c>
      <c r="R53" s="58">
        <v>14715</v>
      </c>
      <c r="S53" s="61">
        <f t="shared" si="2"/>
        <v>801.242347631911</v>
      </c>
      <c r="T53" s="58">
        <v>16419</v>
      </c>
      <c r="U53" s="60">
        <f t="shared" si="3"/>
        <v>890.07886513996016</v>
      </c>
      <c r="V53" s="58">
        <v>16302</v>
      </c>
      <c r="W53" s="60">
        <f t="shared" si="4"/>
        <v>877.66477211241988</v>
      </c>
      <c r="X53" s="56"/>
      <c r="Y53" s="57"/>
      <c r="Z53" s="56"/>
      <c r="AA53" s="57"/>
      <c r="AB53" s="56"/>
      <c r="AC53" s="57"/>
      <c r="AD53" s="56"/>
      <c r="AE53" s="57"/>
      <c r="AF53" s="56"/>
      <c r="AG53" s="57"/>
      <c r="AH53" s="56"/>
      <c r="AI53" s="57"/>
    </row>
    <row r="54" spans="1:35" ht="26.4" x14ac:dyDescent="0.25">
      <c r="A54" s="54">
        <v>51</v>
      </c>
      <c r="B54" s="55" t="s">
        <v>201</v>
      </c>
      <c r="C54" s="51" t="s">
        <v>202</v>
      </c>
      <c r="D54" s="56"/>
      <c r="E54" s="57"/>
      <c r="F54" s="56"/>
      <c r="G54" s="57"/>
      <c r="H54" s="56"/>
      <c r="I54" s="57"/>
      <c r="J54" s="56"/>
      <c r="K54" s="57"/>
      <c r="L54" s="56"/>
      <c r="M54" s="57"/>
      <c r="N54" s="58">
        <v>6666</v>
      </c>
      <c r="O54" s="60">
        <f t="shared" si="0"/>
        <v>367.05896345764478</v>
      </c>
      <c r="P54" s="58">
        <v>7234</v>
      </c>
      <c r="Q54" s="60">
        <f t="shared" si="1"/>
        <v>395.96698268123401</v>
      </c>
      <c r="R54" s="58">
        <v>7089</v>
      </c>
      <c r="S54" s="61">
        <f t="shared" si="2"/>
        <v>386.00115544428246</v>
      </c>
      <c r="T54" s="58">
        <v>7401</v>
      </c>
      <c r="U54" s="60">
        <f t="shared" si="3"/>
        <v>401.21040750964403</v>
      </c>
      <c r="V54" s="58">
        <v>6723</v>
      </c>
      <c r="W54" s="60">
        <f t="shared" si="4"/>
        <v>361.95192386896082</v>
      </c>
      <c r="X54" s="56"/>
      <c r="Y54" s="57"/>
      <c r="Z54" s="56"/>
      <c r="AA54" s="57"/>
      <c r="AB54" s="56"/>
      <c r="AC54" s="57"/>
      <c r="AD54" s="56"/>
      <c r="AE54" s="57"/>
      <c r="AF54" s="56"/>
      <c r="AG54" s="57"/>
      <c r="AH54" s="56"/>
      <c r="AI54" s="57"/>
    </row>
    <row r="55" spans="1:35" ht="26.4" x14ac:dyDescent="0.25">
      <c r="A55" s="54">
        <v>52</v>
      </c>
      <c r="B55" s="55" t="s">
        <v>203</v>
      </c>
      <c r="C55" s="51" t="s">
        <v>204</v>
      </c>
      <c r="D55" s="56"/>
      <c r="E55" s="57"/>
      <c r="F55" s="56"/>
      <c r="G55" s="57"/>
      <c r="H55" s="56"/>
      <c r="I55" s="57"/>
      <c r="J55" s="56"/>
      <c r="K55" s="57"/>
      <c r="L55" s="56"/>
      <c r="M55" s="57"/>
      <c r="N55" s="58">
        <v>8205</v>
      </c>
      <c r="O55" s="60">
        <f t="shared" si="0"/>
        <v>451.80299957545384</v>
      </c>
      <c r="P55" s="58">
        <v>8450</v>
      </c>
      <c r="Q55" s="60">
        <f t="shared" si="1"/>
        <v>462.52709478247544</v>
      </c>
      <c r="R55" s="58">
        <v>8868</v>
      </c>
      <c r="S55" s="61">
        <f t="shared" si="2"/>
        <v>482.86898666665212</v>
      </c>
      <c r="T55" s="58">
        <v>9489</v>
      </c>
      <c r="U55" s="60">
        <f t="shared" si="3"/>
        <v>514.40150747993675</v>
      </c>
      <c r="V55" s="58">
        <v>9554</v>
      </c>
      <c r="W55" s="60">
        <f t="shared" si="4"/>
        <v>514.36690177659545</v>
      </c>
      <c r="X55" s="56"/>
      <c r="Y55" s="57"/>
      <c r="Z55" s="56"/>
      <c r="AA55" s="57"/>
      <c r="AB55" s="56"/>
      <c r="AC55" s="57"/>
      <c r="AD55" s="56"/>
      <c r="AE55" s="57"/>
      <c r="AF55" s="56"/>
      <c r="AG55" s="57"/>
      <c r="AH55" s="56"/>
      <c r="AI55" s="57"/>
    </row>
    <row r="56" spans="1:35" ht="26.4" x14ac:dyDescent="0.25">
      <c r="A56" s="54">
        <v>53</v>
      </c>
      <c r="B56" s="55" t="s">
        <v>205</v>
      </c>
      <c r="C56" s="51" t="s">
        <v>206</v>
      </c>
      <c r="D56" s="56"/>
      <c r="E56" s="57"/>
      <c r="F56" s="56"/>
      <c r="G56" s="57"/>
      <c r="H56" s="56"/>
      <c r="I56" s="57"/>
      <c r="J56" s="56"/>
      <c r="K56" s="57"/>
      <c r="L56" s="56"/>
      <c r="M56" s="57"/>
      <c r="N56" s="58">
        <v>701</v>
      </c>
      <c r="O56" s="60">
        <f t="shared" si="0"/>
        <v>38.600110018573204</v>
      </c>
      <c r="P56" s="58">
        <v>833</v>
      </c>
      <c r="Q56" s="60">
        <f t="shared" si="1"/>
        <v>45.595866266722133</v>
      </c>
      <c r="R56" s="58">
        <v>784</v>
      </c>
      <c r="S56" s="61">
        <f t="shared" si="2"/>
        <v>42.689364630881293</v>
      </c>
      <c r="T56" s="58">
        <v>908</v>
      </c>
      <c r="U56" s="60">
        <f t="shared" si="3"/>
        <v>49.222949603939568</v>
      </c>
      <c r="V56" s="58">
        <v>794</v>
      </c>
      <c r="W56" s="60">
        <f t="shared" si="4"/>
        <v>42.747259787588114</v>
      </c>
      <c r="X56" s="56"/>
      <c r="Y56" s="57"/>
      <c r="Z56" s="56"/>
      <c r="AA56" s="57"/>
      <c r="AB56" s="56"/>
      <c r="AC56" s="57"/>
      <c r="AD56" s="56"/>
      <c r="AE56" s="57"/>
      <c r="AF56" s="56"/>
      <c r="AG56" s="57"/>
      <c r="AH56" s="56"/>
      <c r="AI56" s="57"/>
    </row>
    <row r="57" spans="1:35" x14ac:dyDescent="0.25">
      <c r="A57" s="54">
        <v>54</v>
      </c>
      <c r="B57" s="55" t="s">
        <v>207</v>
      </c>
      <c r="C57" s="51" t="s">
        <v>208</v>
      </c>
      <c r="D57" s="56"/>
      <c r="E57" s="57"/>
      <c r="F57" s="56"/>
      <c r="G57" s="57"/>
      <c r="H57" s="56"/>
      <c r="I57" s="57"/>
      <c r="J57" s="56"/>
      <c r="K57" s="57"/>
      <c r="L57" s="56"/>
      <c r="M57" s="57"/>
      <c r="N57" s="58">
        <v>3868</v>
      </c>
      <c r="O57" s="60">
        <f t="shared" si="0"/>
        <v>212.98890948907442</v>
      </c>
      <c r="P57" s="58">
        <v>5029</v>
      </c>
      <c r="Q57" s="60">
        <f t="shared" si="1"/>
        <v>275.2720425634401</v>
      </c>
      <c r="R57" s="58">
        <v>4400</v>
      </c>
      <c r="S57" s="61">
        <f t="shared" si="2"/>
        <v>239.58316884678274</v>
      </c>
      <c r="T57" s="58">
        <v>5104</v>
      </c>
      <c r="U57" s="60">
        <f t="shared" si="3"/>
        <v>276.68935548293786</v>
      </c>
      <c r="V57" s="58">
        <v>5073</v>
      </c>
      <c r="W57" s="60">
        <f t="shared" si="4"/>
        <v>273.11945705596281</v>
      </c>
      <c r="X57" s="56"/>
      <c r="Y57" s="57"/>
      <c r="Z57" s="56"/>
      <c r="AA57" s="57"/>
      <c r="AB57" s="56"/>
      <c r="AC57" s="57"/>
      <c r="AD57" s="56"/>
      <c r="AE57" s="57"/>
      <c r="AF57" s="56"/>
      <c r="AG57" s="57"/>
      <c r="AH57" s="56"/>
      <c r="AI57" s="57"/>
    </row>
    <row r="58" spans="1:35" x14ac:dyDescent="0.25">
      <c r="A58" s="54">
        <v>55</v>
      </c>
      <c r="B58" s="55" t="s">
        <v>209</v>
      </c>
      <c r="C58" s="51" t="s">
        <v>210</v>
      </c>
      <c r="D58" s="56"/>
      <c r="E58" s="57"/>
      <c r="F58" s="56"/>
      <c r="G58" s="57"/>
      <c r="H58" s="56"/>
      <c r="I58" s="57"/>
      <c r="J58" s="56"/>
      <c r="K58" s="57"/>
      <c r="L58" s="56"/>
      <c r="M58" s="57"/>
      <c r="N58" s="58">
        <v>14435</v>
      </c>
      <c r="O58" s="60">
        <f t="shared" si="0"/>
        <v>794.85390601726704</v>
      </c>
      <c r="P58" s="58">
        <v>15292</v>
      </c>
      <c r="Q58" s="60">
        <f t="shared" si="1"/>
        <v>837.03719922054609</v>
      </c>
      <c r="R58" s="58">
        <v>16449</v>
      </c>
      <c r="S58" s="61">
        <f t="shared" si="2"/>
        <v>895.65989644562035</v>
      </c>
      <c r="T58" s="58">
        <v>19191</v>
      </c>
      <c r="U58" s="60">
        <f t="shared" si="3"/>
        <v>1040.3498082039696</v>
      </c>
      <c r="V58" s="58">
        <v>20909</v>
      </c>
      <c r="W58" s="60">
        <f t="shared" si="4"/>
        <v>1125.6957870260451</v>
      </c>
      <c r="X58" s="56"/>
      <c r="Y58" s="57"/>
      <c r="Z58" s="56"/>
      <c r="AA58" s="57"/>
      <c r="AB58" s="56"/>
      <c r="AC58" s="57"/>
      <c r="AD58" s="56"/>
      <c r="AE58" s="57"/>
      <c r="AF58" s="56"/>
      <c r="AG58" s="57"/>
      <c r="AH58" s="56"/>
      <c r="AI58" s="57"/>
    </row>
    <row r="59" spans="1:35" x14ac:dyDescent="0.25">
      <c r="A59" s="54">
        <v>56</v>
      </c>
      <c r="B59" s="55" t="s">
        <v>211</v>
      </c>
      <c r="C59" s="51" t="s">
        <v>212</v>
      </c>
      <c r="D59" s="56"/>
      <c r="E59" s="57"/>
      <c r="F59" s="56"/>
      <c r="G59" s="57"/>
      <c r="H59" s="56"/>
      <c r="I59" s="57"/>
      <c r="J59" s="56"/>
      <c r="K59" s="57"/>
      <c r="L59" s="56"/>
      <c r="M59" s="57"/>
      <c r="N59" s="58">
        <v>4631</v>
      </c>
      <c r="O59" s="60">
        <f t="shared" si="0"/>
        <v>255.00300926677963</v>
      </c>
      <c r="P59" s="58">
        <v>4626</v>
      </c>
      <c r="Q59" s="60">
        <f t="shared" si="1"/>
        <v>253.21305804304512</v>
      </c>
      <c r="R59" s="58">
        <v>4083</v>
      </c>
      <c r="S59" s="61">
        <f t="shared" si="2"/>
        <v>222.3222905457759</v>
      </c>
      <c r="T59" s="58">
        <v>3942</v>
      </c>
      <c r="U59" s="60">
        <f t="shared" si="3"/>
        <v>213.69699046115616</v>
      </c>
      <c r="V59" s="58">
        <v>3904</v>
      </c>
      <c r="W59" s="60">
        <f t="shared" si="4"/>
        <v>210.18300026542065</v>
      </c>
      <c r="X59" s="56"/>
      <c r="Y59" s="57"/>
      <c r="Z59" s="56"/>
      <c r="AA59" s="57"/>
      <c r="AB59" s="56"/>
      <c r="AC59" s="57"/>
      <c r="AD59" s="56"/>
      <c r="AE59" s="57"/>
      <c r="AF59" s="56"/>
      <c r="AG59" s="57"/>
      <c r="AH59" s="56"/>
      <c r="AI59" s="57"/>
    </row>
    <row r="60" spans="1:35" x14ac:dyDescent="0.25">
      <c r="A60" s="54">
        <v>57</v>
      </c>
      <c r="B60" s="55" t="s">
        <v>213</v>
      </c>
      <c r="C60" s="51" t="s">
        <v>214</v>
      </c>
      <c r="D60" s="56"/>
      <c r="E60" s="57"/>
      <c r="F60" s="56"/>
      <c r="G60" s="57"/>
      <c r="H60" s="56"/>
      <c r="I60" s="57"/>
      <c r="J60" s="56"/>
      <c r="K60" s="57"/>
      <c r="L60" s="56"/>
      <c r="M60" s="57"/>
      <c r="N60" s="58">
        <v>1482</v>
      </c>
      <c r="O60" s="60">
        <f t="shared" si="0"/>
        <v>81.605368113445778</v>
      </c>
      <c r="P60" s="58">
        <v>1358</v>
      </c>
      <c r="Q60" s="60">
        <f t="shared" si="1"/>
        <v>74.332756770958767</v>
      </c>
      <c r="R60" s="58">
        <v>1415</v>
      </c>
      <c r="S60" s="61">
        <f t="shared" si="2"/>
        <v>77.047769072317635</v>
      </c>
      <c r="T60" s="58">
        <v>1438</v>
      </c>
      <c r="U60" s="60">
        <f t="shared" si="3"/>
        <v>77.954406971877873</v>
      </c>
      <c r="V60" s="58">
        <v>1751</v>
      </c>
      <c r="W60" s="60">
        <f t="shared" si="4"/>
        <v>94.270090539126926</v>
      </c>
      <c r="X60" s="56"/>
      <c r="Y60" s="57"/>
      <c r="Z60" s="56"/>
      <c r="AA60" s="57"/>
      <c r="AB60" s="56"/>
      <c r="AC60" s="57"/>
      <c r="AD60" s="56"/>
      <c r="AE60" s="57"/>
      <c r="AF60" s="56"/>
      <c r="AG60" s="57"/>
      <c r="AH60" s="56"/>
      <c r="AI60" s="57"/>
    </row>
    <row r="61" spans="1:35" x14ac:dyDescent="0.25">
      <c r="A61" s="54">
        <v>58</v>
      </c>
      <c r="B61" s="55" t="s">
        <v>215</v>
      </c>
      <c r="C61" s="51" t="s">
        <v>216</v>
      </c>
      <c r="D61" s="56"/>
      <c r="E61" s="57"/>
      <c r="F61" s="56"/>
      <c r="G61" s="57"/>
      <c r="H61" s="56"/>
      <c r="I61" s="57"/>
      <c r="J61" s="56"/>
      <c r="K61" s="57"/>
      <c r="L61" s="56"/>
      <c r="M61" s="57"/>
      <c r="N61" s="58">
        <v>266</v>
      </c>
      <c r="O61" s="60">
        <f t="shared" si="0"/>
        <v>14.647117353695396</v>
      </c>
      <c r="P61" s="58">
        <v>315</v>
      </c>
      <c r="Q61" s="60">
        <f t="shared" si="1"/>
        <v>17.242134302541984</v>
      </c>
      <c r="R61" s="58">
        <v>357</v>
      </c>
      <c r="S61" s="61">
        <f t="shared" si="2"/>
        <v>19.438907108704875</v>
      </c>
      <c r="T61" s="58">
        <v>294</v>
      </c>
      <c r="U61" s="60">
        <f t="shared" si="3"/>
        <v>15.937827294667658</v>
      </c>
      <c r="V61" s="58">
        <v>266</v>
      </c>
      <c r="W61" s="60">
        <f t="shared" si="4"/>
        <v>14.320870407428764</v>
      </c>
      <c r="X61" s="56"/>
      <c r="Y61" s="57"/>
      <c r="Z61" s="56"/>
      <c r="AA61" s="57"/>
      <c r="AB61" s="56"/>
      <c r="AC61" s="57"/>
      <c r="AD61" s="56"/>
      <c r="AE61" s="57"/>
      <c r="AF61" s="56"/>
      <c r="AG61" s="57"/>
      <c r="AH61" s="56"/>
      <c r="AI61" s="57"/>
    </row>
    <row r="62" spans="1:35" ht="26.4" x14ac:dyDescent="0.25">
      <c r="A62" s="54">
        <v>59</v>
      </c>
      <c r="B62" s="55" t="s">
        <v>217</v>
      </c>
      <c r="C62" s="51" t="s">
        <v>218</v>
      </c>
      <c r="D62" s="56"/>
      <c r="E62" s="57"/>
      <c r="F62" s="56"/>
      <c r="G62" s="57"/>
      <c r="H62" s="56"/>
      <c r="I62" s="57"/>
      <c r="J62" s="56"/>
      <c r="K62" s="57"/>
      <c r="L62" s="56"/>
      <c r="M62" s="57"/>
      <c r="N62" s="58">
        <v>2062</v>
      </c>
      <c r="O62" s="60">
        <f t="shared" si="0"/>
        <v>113.54269166661619</v>
      </c>
      <c r="P62" s="58">
        <v>2206</v>
      </c>
      <c r="Q62" s="60">
        <f t="shared" si="1"/>
        <v>120.74967705208766</v>
      </c>
      <c r="R62" s="58">
        <v>1988</v>
      </c>
      <c r="S62" s="61">
        <f t="shared" si="2"/>
        <v>108.24803174259185</v>
      </c>
      <c r="T62" s="58">
        <v>2219</v>
      </c>
      <c r="U62" s="60">
        <f t="shared" si="3"/>
        <v>120.29264886689637</v>
      </c>
      <c r="V62" s="58">
        <v>2203</v>
      </c>
      <c r="W62" s="60">
        <f t="shared" si="4"/>
        <v>118.60480266002092</v>
      </c>
      <c r="X62" s="56"/>
      <c r="Y62" s="57"/>
      <c r="Z62" s="56"/>
      <c r="AA62" s="57"/>
      <c r="AB62" s="56"/>
      <c r="AC62" s="57"/>
      <c r="AD62" s="56"/>
      <c r="AE62" s="57"/>
      <c r="AF62" s="56"/>
      <c r="AG62" s="57"/>
      <c r="AH62" s="56"/>
      <c r="AI62" s="57"/>
    </row>
    <row r="63" spans="1:35" ht="39.6" x14ac:dyDescent="0.25">
      <c r="A63" s="54">
        <v>60</v>
      </c>
      <c r="B63" s="55" t="s">
        <v>219</v>
      </c>
      <c r="C63" s="71" t="s">
        <v>220</v>
      </c>
      <c r="D63" s="56"/>
      <c r="E63" s="57"/>
      <c r="F63" s="56"/>
      <c r="G63" s="57"/>
      <c r="H63" s="56"/>
      <c r="I63" s="57"/>
      <c r="J63" s="56"/>
      <c r="K63" s="57"/>
      <c r="L63" s="56"/>
      <c r="M63" s="57"/>
      <c r="N63" s="58">
        <v>8101</v>
      </c>
      <c r="O63" s="60">
        <f t="shared" si="0"/>
        <v>446.0763070762647</v>
      </c>
      <c r="P63" s="58">
        <v>7252</v>
      </c>
      <c r="Q63" s="60">
        <f t="shared" si="1"/>
        <v>396.95224749852213</v>
      </c>
      <c r="R63" s="58">
        <v>6648</v>
      </c>
      <c r="S63" s="61">
        <f t="shared" si="2"/>
        <v>361.98838783941176</v>
      </c>
      <c r="T63" s="58">
        <v>7473</v>
      </c>
      <c r="U63" s="60">
        <f t="shared" si="3"/>
        <v>405.11354888792999</v>
      </c>
      <c r="V63" s="58">
        <v>8328</v>
      </c>
      <c r="W63" s="60">
        <f t="shared" si="4"/>
        <v>448.36168704160428</v>
      </c>
      <c r="X63" s="56"/>
      <c r="Y63" s="57"/>
      <c r="Z63" s="56"/>
      <c r="AA63" s="57"/>
      <c r="AB63" s="56"/>
      <c r="AC63" s="57"/>
      <c r="AD63" s="56"/>
      <c r="AE63" s="57"/>
      <c r="AF63" s="56"/>
      <c r="AG63" s="57"/>
      <c r="AH63" s="56"/>
      <c r="AI63" s="57"/>
    </row>
    <row r="64" spans="1:35" ht="26.4" x14ac:dyDescent="0.25">
      <c r="A64" s="54">
        <v>61</v>
      </c>
      <c r="B64" s="55" t="s">
        <v>221</v>
      </c>
      <c r="C64" s="51" t="s">
        <v>222</v>
      </c>
      <c r="D64" s="56"/>
      <c r="E64" s="57"/>
      <c r="F64" s="56"/>
      <c r="G64" s="57"/>
      <c r="H64" s="56"/>
      <c r="I64" s="57"/>
      <c r="J64" s="56"/>
      <c r="K64" s="57"/>
      <c r="L64" s="56"/>
      <c r="M64" s="57"/>
      <c r="N64" s="58">
        <v>1586</v>
      </c>
      <c r="O64" s="60">
        <f t="shared" si="0"/>
        <v>87.332060612634962</v>
      </c>
      <c r="P64" s="58">
        <v>1594</v>
      </c>
      <c r="Q64" s="60">
        <f t="shared" si="1"/>
        <v>87.250673264291819</v>
      </c>
      <c r="R64" s="58">
        <v>1370</v>
      </c>
      <c r="S64" s="61">
        <f t="shared" si="2"/>
        <v>74.597486663657364</v>
      </c>
      <c r="T64" s="58">
        <v>1314</v>
      </c>
      <c r="U64" s="60">
        <f t="shared" si="3"/>
        <v>71.232330153718721</v>
      </c>
      <c r="V64" s="58">
        <v>1177</v>
      </c>
      <c r="W64" s="60">
        <f t="shared" si="4"/>
        <v>63.367159659938551</v>
      </c>
      <c r="X64" s="56"/>
      <c r="Y64" s="57"/>
      <c r="Z64" s="56"/>
      <c r="AA64" s="57"/>
      <c r="AB64" s="56"/>
      <c r="AC64" s="57"/>
      <c r="AD64" s="56"/>
      <c r="AE64" s="57"/>
      <c r="AF64" s="56"/>
      <c r="AG64" s="57"/>
      <c r="AH64" s="56"/>
      <c r="AI64" s="57"/>
    </row>
    <row r="65" spans="1:35" x14ac:dyDescent="0.25">
      <c r="A65" s="54">
        <v>62</v>
      </c>
      <c r="B65" s="55" t="s">
        <v>223</v>
      </c>
      <c r="C65" s="51" t="s">
        <v>224</v>
      </c>
      <c r="D65" s="56"/>
      <c r="E65" s="57"/>
      <c r="F65" s="56"/>
      <c r="G65" s="57"/>
      <c r="H65" s="56"/>
      <c r="I65" s="57"/>
      <c r="J65" s="56"/>
      <c r="K65" s="57"/>
      <c r="L65" s="56"/>
      <c r="M65" s="57"/>
      <c r="N65" s="58">
        <v>12602</v>
      </c>
      <c r="O65" s="60">
        <f t="shared" si="0"/>
        <v>693.92095071905783</v>
      </c>
      <c r="P65" s="58">
        <v>10784</v>
      </c>
      <c r="Q65" s="60">
        <f t="shared" si="1"/>
        <v>590.2830994241674</v>
      </c>
      <c r="R65" s="58">
        <v>10541</v>
      </c>
      <c r="S65" s="61">
        <f t="shared" si="2"/>
        <v>573.96504154862203</v>
      </c>
      <c r="T65" s="58">
        <v>9557</v>
      </c>
      <c r="U65" s="60">
        <f t="shared" si="3"/>
        <v>518.0878076705402</v>
      </c>
      <c r="V65" s="58">
        <v>8675</v>
      </c>
      <c r="W65" s="60">
        <f t="shared" si="4"/>
        <v>467.04342400167116</v>
      </c>
      <c r="X65" s="56"/>
      <c r="Y65" s="57"/>
      <c r="Z65" s="56"/>
      <c r="AA65" s="57"/>
      <c r="AB65" s="56"/>
      <c r="AC65" s="57"/>
      <c r="AD65" s="56"/>
      <c r="AE65" s="57"/>
      <c r="AF65" s="56"/>
      <c r="AG65" s="57"/>
      <c r="AH65" s="56"/>
      <c r="AI65" s="57"/>
    </row>
    <row r="66" spans="1:35" ht="26.4" x14ac:dyDescent="0.25">
      <c r="A66" s="54">
        <v>63</v>
      </c>
      <c r="B66" s="55" t="s">
        <v>225</v>
      </c>
      <c r="C66" s="51" t="s">
        <v>226</v>
      </c>
      <c r="D66" s="56"/>
      <c r="E66" s="57"/>
      <c r="F66" s="56"/>
      <c r="G66" s="57"/>
      <c r="H66" s="56"/>
      <c r="I66" s="57"/>
      <c r="J66" s="56"/>
      <c r="K66" s="57"/>
      <c r="L66" s="56"/>
      <c r="M66" s="57"/>
      <c r="N66" s="58">
        <v>22634</v>
      </c>
      <c r="O66" s="60">
        <f t="shared" si="0"/>
        <v>1246.3265194869984</v>
      </c>
      <c r="P66" s="58">
        <v>20825</v>
      </c>
      <c r="Q66" s="60">
        <f t="shared" si="1"/>
        <v>1139.8966566680533</v>
      </c>
      <c r="R66" s="58">
        <v>19377</v>
      </c>
      <c r="S66" s="61">
        <f t="shared" si="2"/>
        <v>1055.0916051691158</v>
      </c>
      <c r="T66" s="58">
        <v>21096</v>
      </c>
      <c r="U66" s="60">
        <f t="shared" si="3"/>
        <v>1143.6204238377854</v>
      </c>
      <c r="V66" s="58">
        <v>20660</v>
      </c>
      <c r="W66" s="60">
        <f t="shared" si="4"/>
        <v>1112.2901602160837</v>
      </c>
      <c r="X66" s="56"/>
      <c r="Y66" s="57"/>
      <c r="Z66" s="56"/>
      <c r="AA66" s="57"/>
      <c r="AB66" s="56"/>
      <c r="AC66" s="57"/>
      <c r="AD66" s="56"/>
      <c r="AE66" s="57"/>
      <c r="AF66" s="56"/>
      <c r="AG66" s="57"/>
      <c r="AH66" s="56"/>
      <c r="AI66" s="57"/>
    </row>
    <row r="67" spans="1:35" x14ac:dyDescent="0.25">
      <c r="A67" s="54">
        <v>64</v>
      </c>
      <c r="B67" s="55" t="s">
        <v>227</v>
      </c>
      <c r="C67" s="51" t="s">
        <v>228</v>
      </c>
      <c r="D67" s="56"/>
      <c r="E67" s="57"/>
      <c r="F67" s="56"/>
      <c r="G67" s="57"/>
      <c r="H67" s="56"/>
      <c r="I67" s="57"/>
      <c r="J67" s="56"/>
      <c r="K67" s="57"/>
      <c r="L67" s="56"/>
      <c r="M67" s="57"/>
      <c r="N67" s="58">
        <v>368</v>
      </c>
      <c r="O67" s="60">
        <f t="shared" si="0"/>
        <v>20.263681150977089</v>
      </c>
      <c r="P67" s="58">
        <v>411</v>
      </c>
      <c r="Q67" s="60">
        <f t="shared" si="1"/>
        <v>22.496879994745253</v>
      </c>
      <c r="R67" s="58">
        <v>316</v>
      </c>
      <c r="S67" s="61">
        <f t="shared" si="2"/>
        <v>17.206427580814399</v>
      </c>
      <c r="T67" s="58">
        <v>344</v>
      </c>
      <c r="U67" s="60">
        <f t="shared" si="3"/>
        <v>18.648342140699572</v>
      </c>
      <c r="V67" s="58">
        <v>254</v>
      </c>
      <c r="W67" s="60">
        <f t="shared" si="4"/>
        <v>13.674816103334232</v>
      </c>
      <c r="X67" s="56"/>
      <c r="Y67" s="57"/>
      <c r="Z67" s="56"/>
      <c r="AA67" s="57"/>
      <c r="AB67" s="56"/>
      <c r="AC67" s="57"/>
      <c r="AD67" s="56"/>
      <c r="AE67" s="57"/>
      <c r="AF67" s="56"/>
      <c r="AG67" s="57"/>
      <c r="AH67" s="56"/>
      <c r="AI67" s="57"/>
    </row>
    <row r="68" spans="1:35" ht="26.4" x14ac:dyDescent="0.25">
      <c r="A68" s="54">
        <v>65</v>
      </c>
      <c r="B68" s="55" t="s">
        <v>229</v>
      </c>
      <c r="C68" s="51" t="s">
        <v>230</v>
      </c>
      <c r="D68" s="56"/>
      <c r="E68" s="57"/>
      <c r="F68" s="56"/>
      <c r="G68" s="57"/>
      <c r="H68" s="56"/>
      <c r="I68" s="57"/>
      <c r="J68" s="56"/>
      <c r="K68" s="57"/>
      <c r="L68" s="56"/>
      <c r="M68" s="57"/>
      <c r="N68" s="58">
        <v>18902</v>
      </c>
      <c r="O68" s="60">
        <f t="shared" si="0"/>
        <v>1040.826361727633</v>
      </c>
      <c r="P68" s="58">
        <v>17594</v>
      </c>
      <c r="Q68" s="60">
        <f t="shared" si="1"/>
        <v>963.04162196483696</v>
      </c>
      <c r="R68" s="58">
        <v>17520</v>
      </c>
      <c r="S68" s="61">
        <f t="shared" si="2"/>
        <v>953.97661777173494</v>
      </c>
      <c r="T68" s="58">
        <v>15271</v>
      </c>
      <c r="U68" s="60">
        <f t="shared" si="3"/>
        <v>827.84544427506739</v>
      </c>
      <c r="V68" s="58">
        <v>13933</v>
      </c>
      <c r="W68" s="60">
        <f t="shared" si="4"/>
        <v>750.12288491242464</v>
      </c>
      <c r="X68" s="56"/>
      <c r="Y68" s="57"/>
      <c r="Z68" s="56"/>
      <c r="AA68" s="57"/>
      <c r="AB68" s="56"/>
      <c r="AC68" s="57"/>
      <c r="AD68" s="56"/>
      <c r="AE68" s="57"/>
      <c r="AF68" s="56"/>
      <c r="AG68" s="57"/>
      <c r="AH68" s="56"/>
      <c r="AI68" s="57"/>
    </row>
    <row r="69" spans="1:35" x14ac:dyDescent="0.25">
      <c r="A69" s="54">
        <v>66</v>
      </c>
      <c r="B69" s="55" t="s">
        <v>231</v>
      </c>
      <c r="C69" s="51" t="s">
        <v>232</v>
      </c>
      <c r="D69" s="56"/>
      <c r="E69" s="57"/>
      <c r="F69" s="56"/>
      <c r="G69" s="57"/>
      <c r="H69" s="56"/>
      <c r="I69" s="57"/>
      <c r="J69" s="56"/>
      <c r="K69" s="57"/>
      <c r="L69" s="56"/>
      <c r="M69" s="57"/>
      <c r="N69" s="58">
        <v>2158</v>
      </c>
      <c r="O69" s="60">
        <f t="shared" ref="O69:O78" si="5">N69*100000/1816057</f>
        <v>118.82886935817544</v>
      </c>
      <c r="P69" s="58">
        <v>2326</v>
      </c>
      <c r="Q69" s="60">
        <f t="shared" ref="Q69:Q78" si="6">P69*100000/1826920</f>
        <v>127.31810916734176</v>
      </c>
      <c r="R69" s="58">
        <v>2088</v>
      </c>
      <c r="S69" s="61">
        <f t="shared" ref="S69:S78" si="7">R69*100000/1836523</f>
        <v>113.69310376183691</v>
      </c>
      <c r="T69" s="58">
        <v>2138</v>
      </c>
      <c r="U69" s="60">
        <f t="shared" ref="U69:U78" si="8">T69*100000/1844668</f>
        <v>115.90161481632467</v>
      </c>
      <c r="V69" s="58">
        <v>2190</v>
      </c>
      <c r="W69" s="60">
        <f t="shared" ref="W69:W78" si="9">V69*100000/1857429</f>
        <v>117.90491049725185</v>
      </c>
      <c r="X69" s="56"/>
      <c r="Y69" s="57"/>
      <c r="Z69" s="56"/>
      <c r="AA69" s="57"/>
      <c r="AB69" s="56"/>
      <c r="AC69" s="57"/>
      <c r="AD69" s="56"/>
      <c r="AE69" s="57"/>
      <c r="AF69" s="56"/>
      <c r="AG69" s="57"/>
      <c r="AH69" s="56"/>
      <c r="AI69" s="57"/>
    </row>
    <row r="70" spans="1:35" ht="26.4" x14ac:dyDescent="0.25">
      <c r="A70" s="54">
        <v>67</v>
      </c>
      <c r="B70" s="55" t="s">
        <v>233</v>
      </c>
      <c r="C70" s="51" t="s">
        <v>234</v>
      </c>
      <c r="D70" s="56"/>
      <c r="E70" s="57"/>
      <c r="F70" s="56"/>
      <c r="G70" s="57"/>
      <c r="H70" s="56"/>
      <c r="I70" s="57"/>
      <c r="J70" s="56"/>
      <c r="K70" s="57"/>
      <c r="L70" s="56"/>
      <c r="M70" s="57"/>
      <c r="N70" s="58">
        <v>25711</v>
      </c>
      <c r="O70" s="60">
        <f t="shared" si="5"/>
        <v>1415.7595273716629</v>
      </c>
      <c r="P70" s="58">
        <v>30002</v>
      </c>
      <c r="Q70" s="60">
        <f t="shared" si="6"/>
        <v>1642.2175026821099</v>
      </c>
      <c r="R70" s="58">
        <v>30958</v>
      </c>
      <c r="S70" s="61">
        <f t="shared" si="7"/>
        <v>1685.6853957178864</v>
      </c>
      <c r="T70" s="58">
        <v>34717</v>
      </c>
      <c r="U70" s="60">
        <f t="shared" si="8"/>
        <v>1882.0188781937995</v>
      </c>
      <c r="V70" s="58">
        <v>32539</v>
      </c>
      <c r="W70" s="60">
        <f t="shared" si="9"/>
        <v>1751.8300834109943</v>
      </c>
      <c r="X70" s="56"/>
      <c r="Y70" s="57"/>
      <c r="Z70" s="56"/>
      <c r="AA70" s="57"/>
      <c r="AB70" s="56"/>
      <c r="AC70" s="57"/>
      <c r="AD70" s="56"/>
      <c r="AE70" s="57"/>
      <c r="AF70" s="56"/>
      <c r="AG70" s="57"/>
      <c r="AH70" s="56"/>
      <c r="AI70" s="57"/>
    </row>
    <row r="71" spans="1:35" ht="26.4" x14ac:dyDescent="0.25">
      <c r="A71" s="54">
        <v>68</v>
      </c>
      <c r="B71" s="55" t="s">
        <v>235</v>
      </c>
      <c r="C71" s="51" t="s">
        <v>236</v>
      </c>
      <c r="D71" s="56"/>
      <c r="E71" s="57"/>
      <c r="F71" s="56"/>
      <c r="G71" s="57"/>
      <c r="H71" s="56"/>
      <c r="I71" s="57"/>
      <c r="J71" s="56"/>
      <c r="K71" s="57"/>
      <c r="L71" s="56"/>
      <c r="M71" s="57"/>
      <c r="N71" s="58">
        <v>575</v>
      </c>
      <c r="O71" s="60">
        <f t="shared" si="5"/>
        <v>31.662001798401704</v>
      </c>
      <c r="P71" s="58">
        <v>690</v>
      </c>
      <c r="Q71" s="60">
        <f t="shared" si="6"/>
        <v>37.76848466271101</v>
      </c>
      <c r="R71" s="58">
        <v>692</v>
      </c>
      <c r="S71" s="61">
        <f t="shared" si="7"/>
        <v>37.679898373175831</v>
      </c>
      <c r="T71" s="58">
        <v>806</v>
      </c>
      <c r="U71" s="60">
        <f t="shared" si="8"/>
        <v>43.693499318034462</v>
      </c>
      <c r="V71" s="58">
        <v>538</v>
      </c>
      <c r="W71" s="60">
        <f t="shared" si="9"/>
        <v>28.964767966904791</v>
      </c>
      <c r="X71" s="56"/>
      <c r="Y71" s="57"/>
      <c r="Z71" s="56"/>
      <c r="AA71" s="57"/>
      <c r="AB71" s="56"/>
      <c r="AC71" s="57"/>
      <c r="AD71" s="56"/>
      <c r="AE71" s="57"/>
      <c r="AF71" s="56"/>
      <c r="AG71" s="57"/>
      <c r="AH71" s="56"/>
      <c r="AI71" s="57"/>
    </row>
    <row r="72" spans="1:35" ht="26.4" x14ac:dyDescent="0.25">
      <c r="A72" s="54">
        <v>69</v>
      </c>
      <c r="B72" s="55" t="s">
        <v>237</v>
      </c>
      <c r="C72" s="51" t="s">
        <v>238</v>
      </c>
      <c r="D72" s="56"/>
      <c r="E72" s="57"/>
      <c r="F72" s="56"/>
      <c r="G72" s="57"/>
      <c r="H72" s="56"/>
      <c r="I72" s="57"/>
      <c r="J72" s="56"/>
      <c r="K72" s="57"/>
      <c r="L72" s="56"/>
      <c r="M72" s="57"/>
      <c r="N72" s="58">
        <v>5920</v>
      </c>
      <c r="O72" s="60">
        <f t="shared" si="5"/>
        <v>325.98095764615317</v>
      </c>
      <c r="P72" s="58">
        <v>6285</v>
      </c>
      <c r="Q72" s="60">
        <f t="shared" si="6"/>
        <v>344.02163203643289</v>
      </c>
      <c r="R72" s="58">
        <v>5887</v>
      </c>
      <c r="S72" s="61">
        <f t="shared" si="7"/>
        <v>320.55138977295684</v>
      </c>
      <c r="T72" s="58">
        <v>6600</v>
      </c>
      <c r="U72" s="60">
        <f t="shared" si="8"/>
        <v>357.78795967621272</v>
      </c>
      <c r="V72" s="58">
        <v>6395</v>
      </c>
      <c r="W72" s="60">
        <f t="shared" si="9"/>
        <v>344.29310622371031</v>
      </c>
      <c r="X72" s="56"/>
      <c r="Y72" s="57"/>
      <c r="Z72" s="56"/>
      <c r="AA72" s="57"/>
      <c r="AB72" s="56"/>
      <c r="AC72" s="57"/>
      <c r="AD72" s="56"/>
      <c r="AE72" s="57"/>
      <c r="AF72" s="56"/>
      <c r="AG72" s="57"/>
      <c r="AH72" s="56"/>
      <c r="AI72" s="57"/>
    </row>
    <row r="73" spans="1:35" x14ac:dyDescent="0.25">
      <c r="A73" s="54">
        <v>70</v>
      </c>
      <c r="B73" s="55" t="s">
        <v>239</v>
      </c>
      <c r="C73" s="51" t="s">
        <v>240</v>
      </c>
      <c r="D73" s="56"/>
      <c r="E73" s="57"/>
      <c r="F73" s="56"/>
      <c r="G73" s="57"/>
      <c r="H73" s="56"/>
      <c r="I73" s="57"/>
      <c r="J73" s="56"/>
      <c r="K73" s="57"/>
      <c r="L73" s="56"/>
      <c r="M73" s="57"/>
      <c r="N73" s="58">
        <v>786</v>
      </c>
      <c r="O73" s="60">
        <f t="shared" si="5"/>
        <v>43.280579849641285</v>
      </c>
      <c r="P73" s="58">
        <v>920</v>
      </c>
      <c r="Q73" s="60">
        <f t="shared" si="6"/>
        <v>50.35797955028135</v>
      </c>
      <c r="R73" s="58">
        <v>775</v>
      </c>
      <c r="S73" s="61">
        <f t="shared" si="7"/>
        <v>42.199308149149232</v>
      </c>
      <c r="T73" s="58">
        <v>954</v>
      </c>
      <c r="U73" s="60">
        <f t="shared" si="8"/>
        <v>51.716623262288934</v>
      </c>
      <c r="V73" s="58">
        <v>712</v>
      </c>
      <c r="W73" s="60">
        <f t="shared" si="9"/>
        <v>38.332555376275486</v>
      </c>
      <c r="X73" s="56"/>
      <c r="Y73" s="57"/>
      <c r="Z73" s="56"/>
      <c r="AA73" s="57"/>
      <c r="AB73" s="56"/>
      <c r="AC73" s="57"/>
      <c r="AD73" s="56"/>
      <c r="AE73" s="57"/>
      <c r="AF73" s="56"/>
      <c r="AG73" s="57"/>
      <c r="AH73" s="56"/>
      <c r="AI73" s="57"/>
    </row>
    <row r="74" spans="1:35" ht="39.6" x14ac:dyDescent="0.25">
      <c r="A74" s="54">
        <v>71</v>
      </c>
      <c r="B74" s="55" t="s">
        <v>241</v>
      </c>
      <c r="C74" s="51" t="s">
        <v>242</v>
      </c>
      <c r="D74" s="56"/>
      <c r="E74" s="57"/>
      <c r="F74" s="56"/>
      <c r="G74" s="57"/>
      <c r="H74" s="56"/>
      <c r="I74" s="57"/>
      <c r="J74" s="56"/>
      <c r="K74" s="57"/>
      <c r="L74" s="56"/>
      <c r="M74" s="57"/>
      <c r="N74" s="58">
        <v>766</v>
      </c>
      <c r="O74" s="60">
        <f t="shared" si="5"/>
        <v>42.179292830566439</v>
      </c>
      <c r="P74" s="58">
        <v>529</v>
      </c>
      <c r="Q74" s="60">
        <f t="shared" si="6"/>
        <v>28.955838241411776</v>
      </c>
      <c r="R74" s="58">
        <v>580</v>
      </c>
      <c r="S74" s="61">
        <f t="shared" si="7"/>
        <v>31.581417711621363</v>
      </c>
      <c r="T74" s="58">
        <v>861</v>
      </c>
      <c r="U74" s="60">
        <f t="shared" si="8"/>
        <v>46.675065648669573</v>
      </c>
      <c r="V74" s="58">
        <v>904</v>
      </c>
      <c r="W74" s="60">
        <f t="shared" si="9"/>
        <v>48.669424241787979</v>
      </c>
      <c r="X74" s="56"/>
      <c r="Y74" s="57"/>
      <c r="Z74" s="56"/>
      <c r="AA74" s="57"/>
      <c r="AB74" s="56"/>
      <c r="AC74" s="57"/>
      <c r="AD74" s="56"/>
      <c r="AE74" s="57"/>
      <c r="AF74" s="56"/>
      <c r="AG74" s="57"/>
      <c r="AH74" s="56"/>
      <c r="AI74" s="57"/>
    </row>
    <row r="75" spans="1:35" ht="39.6" x14ac:dyDescent="0.25">
      <c r="A75" s="54">
        <v>72</v>
      </c>
      <c r="B75" s="55" t="s">
        <v>243</v>
      </c>
      <c r="C75" s="51" t="s">
        <v>244</v>
      </c>
      <c r="D75" s="56"/>
      <c r="E75" s="57"/>
      <c r="F75" s="56"/>
      <c r="G75" s="57"/>
      <c r="H75" s="56"/>
      <c r="I75" s="57"/>
      <c r="J75" s="56"/>
      <c r="K75" s="57"/>
      <c r="L75" s="56"/>
      <c r="M75" s="57"/>
      <c r="N75" s="58">
        <v>7281</v>
      </c>
      <c r="O75" s="60">
        <f t="shared" si="5"/>
        <v>400.92353929419619</v>
      </c>
      <c r="P75" s="58">
        <v>7523</v>
      </c>
      <c r="Q75" s="60">
        <f t="shared" si="6"/>
        <v>411.78595669213757</v>
      </c>
      <c r="R75" s="58">
        <v>7851</v>
      </c>
      <c r="S75" s="61">
        <f t="shared" si="7"/>
        <v>427.49260423092989</v>
      </c>
      <c r="T75" s="58">
        <v>8310</v>
      </c>
      <c r="U75" s="60">
        <f t="shared" si="8"/>
        <v>450.4875674105042</v>
      </c>
      <c r="V75" s="58">
        <v>7924</v>
      </c>
      <c r="W75" s="60">
        <f t="shared" si="9"/>
        <v>426.61119213708844</v>
      </c>
      <c r="X75" s="56"/>
      <c r="Y75" s="57"/>
      <c r="Z75" s="56"/>
      <c r="AA75" s="57"/>
      <c r="AB75" s="56"/>
      <c r="AC75" s="57"/>
      <c r="AD75" s="56"/>
      <c r="AE75" s="57"/>
      <c r="AF75" s="56"/>
      <c r="AG75" s="57"/>
      <c r="AH75" s="56"/>
      <c r="AI75" s="57"/>
    </row>
    <row r="76" spans="1:35" ht="26.4" x14ac:dyDescent="0.25">
      <c r="A76" s="54">
        <v>73</v>
      </c>
      <c r="B76" s="55" t="s">
        <v>245</v>
      </c>
      <c r="C76" s="51" t="s">
        <v>246</v>
      </c>
      <c r="D76" s="56"/>
      <c r="E76" s="57"/>
      <c r="F76" s="56"/>
      <c r="G76" s="57"/>
      <c r="H76" s="56"/>
      <c r="I76" s="57"/>
      <c r="J76" s="56"/>
      <c r="K76" s="57"/>
      <c r="L76" s="56"/>
      <c r="M76" s="57"/>
      <c r="N76" s="58">
        <v>72</v>
      </c>
      <c r="O76" s="60">
        <f t="shared" si="5"/>
        <v>3.9646332686694303</v>
      </c>
      <c r="P76" s="58">
        <v>82</v>
      </c>
      <c r="Q76" s="60">
        <f t="shared" si="6"/>
        <v>4.4884286120902939</v>
      </c>
      <c r="R76" s="58">
        <v>92</v>
      </c>
      <c r="S76" s="61">
        <f t="shared" si="7"/>
        <v>5.0094662577054576</v>
      </c>
      <c r="T76" s="58">
        <v>95</v>
      </c>
      <c r="U76" s="60">
        <f t="shared" si="8"/>
        <v>5.1499782074606379</v>
      </c>
      <c r="V76" s="58">
        <v>84</v>
      </c>
      <c r="W76" s="60">
        <f t="shared" si="9"/>
        <v>4.5223801286617142</v>
      </c>
      <c r="X76" s="56"/>
      <c r="Y76" s="57"/>
      <c r="Z76" s="56"/>
      <c r="AA76" s="57"/>
      <c r="AB76" s="56"/>
      <c r="AC76" s="57"/>
      <c r="AD76" s="56"/>
      <c r="AE76" s="57"/>
      <c r="AF76" s="56"/>
      <c r="AG76" s="57"/>
      <c r="AH76" s="56"/>
      <c r="AI76" s="57"/>
    </row>
    <row r="77" spans="1:35" ht="26.4" x14ac:dyDescent="0.25">
      <c r="A77" s="54">
        <v>74</v>
      </c>
      <c r="B77" s="55" t="s">
        <v>247</v>
      </c>
      <c r="C77" s="51" t="s">
        <v>248</v>
      </c>
      <c r="D77" s="56"/>
      <c r="E77" s="57"/>
      <c r="F77" s="56"/>
      <c r="G77" s="57"/>
      <c r="H77" s="56"/>
      <c r="I77" s="57"/>
      <c r="J77" s="56"/>
      <c r="K77" s="57"/>
      <c r="L77" s="56"/>
      <c r="M77" s="57"/>
      <c r="N77" s="58">
        <v>1208</v>
      </c>
      <c r="O77" s="60">
        <f t="shared" si="5"/>
        <v>66.517735952120447</v>
      </c>
      <c r="P77" s="58">
        <v>1231</v>
      </c>
      <c r="Q77" s="60">
        <f t="shared" si="6"/>
        <v>67.381166115648199</v>
      </c>
      <c r="R77" s="58">
        <v>1108</v>
      </c>
      <c r="S77" s="61">
        <f t="shared" si="7"/>
        <v>60.331397973235291</v>
      </c>
      <c r="T77" s="58">
        <v>1200</v>
      </c>
      <c r="U77" s="60">
        <f t="shared" si="8"/>
        <v>65.052356304765951</v>
      </c>
      <c r="V77" s="58">
        <v>1120</v>
      </c>
      <c r="W77" s="60">
        <f t="shared" si="9"/>
        <v>60.298401715489526</v>
      </c>
      <c r="X77" s="56"/>
      <c r="Y77" s="57"/>
      <c r="Z77" s="56"/>
      <c r="AA77" s="57"/>
      <c r="AB77" s="56"/>
      <c r="AC77" s="57"/>
      <c r="AD77" s="56"/>
      <c r="AE77" s="57"/>
      <c r="AF77" s="56"/>
      <c r="AG77" s="57"/>
      <c r="AH77" s="56"/>
      <c r="AI77" s="57"/>
    </row>
    <row r="78" spans="1:35" ht="40.200000000000003" thickBot="1" x14ac:dyDescent="0.3">
      <c r="A78" s="54">
        <v>75</v>
      </c>
      <c r="B78" s="55" t="s">
        <v>249</v>
      </c>
      <c r="C78" s="51" t="s">
        <v>250</v>
      </c>
      <c r="D78" s="72"/>
      <c r="E78" s="73"/>
      <c r="F78" s="72"/>
      <c r="G78" s="73"/>
      <c r="H78" s="72"/>
      <c r="I78" s="73"/>
      <c r="J78" s="72"/>
      <c r="K78" s="73"/>
      <c r="L78" s="72"/>
      <c r="M78" s="73"/>
      <c r="N78" s="74">
        <v>2980</v>
      </c>
      <c r="O78" s="75">
        <f t="shared" si="5"/>
        <v>164.09176584215143</v>
      </c>
      <c r="P78" s="74">
        <v>3817</v>
      </c>
      <c r="Q78" s="75">
        <f t="shared" si="6"/>
        <v>208.93087819937381</v>
      </c>
      <c r="R78" s="74">
        <v>4233</v>
      </c>
      <c r="S78" s="76">
        <f t="shared" si="7"/>
        <v>230.48989857464349</v>
      </c>
      <c r="T78" s="74">
        <v>4779</v>
      </c>
      <c r="U78" s="75">
        <f t="shared" si="8"/>
        <v>259.07100898373039</v>
      </c>
      <c r="V78" s="74">
        <v>4865</v>
      </c>
      <c r="W78" s="75">
        <f t="shared" si="9"/>
        <v>261.92118245165761</v>
      </c>
      <c r="X78" s="72"/>
      <c r="Y78" s="73"/>
      <c r="Z78" s="72"/>
      <c r="AA78" s="73"/>
      <c r="AB78" s="72"/>
      <c r="AC78" s="73"/>
      <c r="AD78" s="72"/>
      <c r="AE78" s="73"/>
      <c r="AF78" s="72"/>
      <c r="AG78" s="73"/>
      <c r="AH78" s="72"/>
      <c r="AI78" s="73"/>
    </row>
    <row r="79" spans="1:35" x14ac:dyDescent="0.25">
      <c r="N79" s="78">
        <f>SUM(N4:N78)</f>
        <v>417779</v>
      </c>
      <c r="O79" s="79">
        <f>N79*100000/1816057</f>
        <v>23004.729477103418</v>
      </c>
      <c r="P79" s="80">
        <f>SUM(P4:P78)</f>
        <v>438152</v>
      </c>
      <c r="Q79" s="81">
        <f>P79*100000/1816057</f>
        <v>24126.555499084003</v>
      </c>
      <c r="R79" s="80">
        <f>SUM(R4:R78)</f>
        <v>427606</v>
      </c>
      <c r="S79" s="81">
        <f>R79*100000/1816057</f>
        <v>23545.846853925839</v>
      </c>
      <c r="T79" s="80">
        <f>SUM(T4:T78)</f>
        <v>452388</v>
      </c>
      <c r="U79" s="81">
        <f>T79*100000/1816057</f>
        <v>24910.451599261476</v>
      </c>
      <c r="V79" s="80">
        <f>SUM(V4:V78)</f>
        <v>447825</v>
      </c>
      <c r="W79" s="81">
        <f>V79*100000/1816057</f>
        <v>24659.192965859551</v>
      </c>
    </row>
  </sheetData>
  <mergeCells count="32">
    <mergeCell ref="N1:O1"/>
    <mergeCell ref="D1:E1"/>
    <mergeCell ref="F1:G1"/>
    <mergeCell ref="H1:I1"/>
    <mergeCell ref="J1:K1"/>
    <mergeCell ref="L1:M1"/>
    <mergeCell ref="AB1:AC1"/>
    <mergeCell ref="AD1:AE1"/>
    <mergeCell ref="AF1:AG1"/>
    <mergeCell ref="AH1:AI1"/>
    <mergeCell ref="D2:E2"/>
    <mergeCell ref="F2:G2"/>
    <mergeCell ref="H2:I2"/>
    <mergeCell ref="J2:K2"/>
    <mergeCell ref="L2:M2"/>
    <mergeCell ref="N2:O2"/>
    <mergeCell ref="P1:Q1"/>
    <mergeCell ref="R1:S1"/>
    <mergeCell ref="T1:U1"/>
    <mergeCell ref="V1:W1"/>
    <mergeCell ref="X1:Y1"/>
    <mergeCell ref="Z1:AA1"/>
    <mergeCell ref="AB2:AC2"/>
    <mergeCell ref="AD2:AE2"/>
    <mergeCell ref="AF2:AG2"/>
    <mergeCell ref="AH2:AI2"/>
    <mergeCell ref="P2:Q2"/>
    <mergeCell ref="R2:S2"/>
    <mergeCell ref="T2:U2"/>
    <mergeCell ref="V2:W2"/>
    <mergeCell ref="X2:Y2"/>
    <mergeCell ref="Z2:AA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O60"/>
  <sheetViews>
    <sheetView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C40" sqref="C40"/>
    </sheetView>
  </sheetViews>
  <sheetFormatPr defaultColWidth="9" defaultRowHeight="15" x14ac:dyDescent="0.25"/>
  <cols>
    <col min="1" max="1" width="3.69921875" style="84" customWidth="1"/>
    <col min="2" max="2" width="6.69921875" style="84" customWidth="1"/>
    <col min="3" max="3" width="41.5" style="84" customWidth="1"/>
    <col min="4" max="9" width="12.09765625" style="84" customWidth="1"/>
    <col min="10" max="10" width="12.3984375" style="84" customWidth="1"/>
    <col min="11" max="11" width="13" style="84" customWidth="1"/>
    <col min="12" max="12" width="14.09765625" style="84" customWidth="1"/>
    <col min="13" max="13" width="12.59765625" style="84" customWidth="1"/>
    <col min="14" max="15" width="12.69921875" style="84" customWidth="1"/>
    <col min="16" max="19" width="11" style="84" customWidth="1"/>
    <col min="20" max="16384" width="9" style="84"/>
  </cols>
  <sheetData>
    <row r="1" spans="1:15" x14ac:dyDescent="0.25">
      <c r="A1" s="82" t="s">
        <v>251</v>
      </c>
      <c r="B1" s="82"/>
      <c r="C1" s="82"/>
      <c r="D1" s="83">
        <v>2554</v>
      </c>
      <c r="E1" s="83">
        <v>2555</v>
      </c>
      <c r="F1" s="83">
        <v>2556</v>
      </c>
      <c r="G1" s="83">
        <v>2557</v>
      </c>
      <c r="H1" s="83">
        <v>2558</v>
      </c>
      <c r="I1" s="83">
        <v>2559</v>
      </c>
      <c r="J1" s="83">
        <v>2560</v>
      </c>
      <c r="K1" s="83">
        <v>2561</v>
      </c>
      <c r="L1" s="83">
        <v>2562</v>
      </c>
      <c r="M1" s="83">
        <v>2563</v>
      </c>
      <c r="N1" s="83">
        <v>2564</v>
      </c>
      <c r="O1" s="83">
        <v>2565</v>
      </c>
    </row>
    <row r="2" spans="1:15" x14ac:dyDescent="0.25">
      <c r="C2" s="115" t="s">
        <v>281</v>
      </c>
      <c r="D2" s="85">
        <v>1813088</v>
      </c>
      <c r="E2" s="85">
        <v>1816057</v>
      </c>
      <c r="F2" s="85">
        <v>1826920</v>
      </c>
      <c r="G2" s="85">
        <v>1836523</v>
      </c>
      <c r="H2" s="85">
        <v>1844669</v>
      </c>
      <c r="I2" s="85">
        <v>1857429</v>
      </c>
      <c r="J2" s="86">
        <v>1862965</v>
      </c>
      <c r="K2" s="86"/>
      <c r="L2" s="86"/>
      <c r="M2" s="86"/>
      <c r="N2" s="86"/>
      <c r="O2" s="86"/>
    </row>
    <row r="3" spans="1:15" x14ac:dyDescent="0.25">
      <c r="B3" s="87"/>
      <c r="C3" s="87" t="s">
        <v>252</v>
      </c>
      <c r="D3" s="87"/>
      <c r="E3" s="87"/>
      <c r="F3" s="87"/>
      <c r="G3" s="87"/>
      <c r="H3" s="87"/>
      <c r="I3" s="87"/>
      <c r="J3" s="88"/>
      <c r="K3" s="88"/>
      <c r="L3" s="88"/>
      <c r="M3" s="88"/>
      <c r="N3" s="88"/>
      <c r="O3" s="88"/>
    </row>
    <row r="4" spans="1:15" x14ac:dyDescent="0.25">
      <c r="B4" s="89">
        <v>1</v>
      </c>
      <c r="C4" s="90" t="s">
        <v>253</v>
      </c>
      <c r="D4" s="91">
        <v>1824</v>
      </c>
      <c r="E4" s="91">
        <v>1859</v>
      </c>
      <c r="F4" s="92">
        <v>1895</v>
      </c>
      <c r="G4" s="92">
        <v>1832</v>
      </c>
      <c r="H4" s="92">
        <v>1918</v>
      </c>
      <c r="I4" s="93">
        <v>1885</v>
      </c>
      <c r="J4" s="86"/>
      <c r="K4" s="86"/>
      <c r="L4" s="86"/>
      <c r="M4" s="86"/>
      <c r="N4" s="86"/>
      <c r="O4" s="86"/>
    </row>
    <row r="5" spans="1:15" x14ac:dyDescent="0.25">
      <c r="B5" s="89">
        <v>2</v>
      </c>
      <c r="C5" s="90" t="s">
        <v>254</v>
      </c>
      <c r="D5" s="91">
        <v>818</v>
      </c>
      <c r="E5" s="91">
        <v>831</v>
      </c>
      <c r="F5" s="93">
        <v>809</v>
      </c>
      <c r="G5" s="93">
        <v>820</v>
      </c>
      <c r="H5" s="93">
        <v>850</v>
      </c>
      <c r="I5" s="93">
        <v>750</v>
      </c>
      <c r="J5" s="86"/>
      <c r="K5" s="86"/>
      <c r="L5" s="86"/>
      <c r="M5" s="86"/>
      <c r="N5" s="86"/>
      <c r="O5" s="86"/>
    </row>
    <row r="6" spans="1:15" x14ac:dyDescent="0.25">
      <c r="B6" s="89">
        <v>3</v>
      </c>
      <c r="C6" s="90" t="s">
        <v>255</v>
      </c>
      <c r="D6" s="91">
        <v>507</v>
      </c>
      <c r="E6" s="91">
        <v>439</v>
      </c>
      <c r="F6" s="93">
        <v>653</v>
      </c>
      <c r="G6" s="93">
        <v>797</v>
      </c>
      <c r="H6" s="93">
        <v>801</v>
      </c>
      <c r="I6" s="93">
        <v>1077</v>
      </c>
      <c r="J6" s="86"/>
      <c r="K6" s="86"/>
      <c r="L6" s="86"/>
      <c r="M6" s="86"/>
      <c r="N6" s="86"/>
      <c r="O6" s="86"/>
    </row>
    <row r="7" spans="1:15" x14ac:dyDescent="0.25">
      <c r="B7" s="89">
        <v>4</v>
      </c>
      <c r="C7" s="90" t="s">
        <v>256</v>
      </c>
      <c r="D7" s="91">
        <v>843</v>
      </c>
      <c r="E7" s="91">
        <v>887</v>
      </c>
      <c r="F7" s="93">
        <v>943</v>
      </c>
      <c r="G7" s="93">
        <v>956</v>
      </c>
      <c r="H7" s="93">
        <v>789</v>
      </c>
      <c r="I7" s="93">
        <v>970</v>
      </c>
      <c r="J7" s="86"/>
      <c r="K7" s="86"/>
      <c r="L7" s="86"/>
      <c r="M7" s="86"/>
      <c r="N7" s="86"/>
      <c r="O7" s="86"/>
    </row>
    <row r="8" spans="1:15" x14ac:dyDescent="0.25">
      <c r="B8" s="89">
        <v>5</v>
      </c>
      <c r="C8" s="90" t="s">
        <v>257</v>
      </c>
      <c r="D8" s="91">
        <v>526</v>
      </c>
      <c r="E8" s="91">
        <v>528</v>
      </c>
      <c r="F8" s="93">
        <v>671</v>
      </c>
      <c r="G8" s="93">
        <v>576</v>
      </c>
      <c r="H8" s="93">
        <v>741</v>
      </c>
      <c r="I8" s="93">
        <v>678</v>
      </c>
      <c r="J8" s="86"/>
      <c r="K8" s="86"/>
      <c r="L8" s="86"/>
      <c r="M8" s="86"/>
      <c r="N8" s="86"/>
      <c r="O8" s="86"/>
    </row>
    <row r="9" spans="1:15" ht="30" x14ac:dyDescent="0.25">
      <c r="B9" s="94">
        <v>6</v>
      </c>
      <c r="C9" s="90" t="s">
        <v>258</v>
      </c>
      <c r="D9" s="95">
        <v>526</v>
      </c>
      <c r="E9" s="95">
        <v>519</v>
      </c>
      <c r="F9" s="96">
        <v>547</v>
      </c>
      <c r="G9" s="96">
        <v>461</v>
      </c>
      <c r="H9" s="96">
        <v>535</v>
      </c>
      <c r="I9" s="93">
        <v>562</v>
      </c>
      <c r="J9" s="86"/>
      <c r="K9" s="86"/>
      <c r="L9" s="86"/>
      <c r="M9" s="86"/>
      <c r="N9" s="86"/>
      <c r="O9" s="86"/>
    </row>
    <row r="10" spans="1:15" x14ac:dyDescent="0.25">
      <c r="B10" s="89">
        <v>7</v>
      </c>
      <c r="C10" s="90" t="s">
        <v>259</v>
      </c>
      <c r="D10" s="91">
        <v>345</v>
      </c>
      <c r="E10" s="91">
        <v>312</v>
      </c>
      <c r="F10" s="93">
        <v>411</v>
      </c>
      <c r="G10" s="93">
        <v>340</v>
      </c>
      <c r="H10" s="93">
        <v>524</v>
      </c>
      <c r="I10" s="97">
        <v>429</v>
      </c>
      <c r="J10" s="86"/>
      <c r="K10" s="86"/>
      <c r="L10" s="86"/>
      <c r="M10" s="86"/>
      <c r="N10" s="86"/>
      <c r="O10" s="86"/>
    </row>
    <row r="11" spans="1:15" x14ac:dyDescent="0.25">
      <c r="B11" s="89">
        <v>8</v>
      </c>
      <c r="C11" s="90" t="s">
        <v>260</v>
      </c>
      <c r="D11" s="91">
        <v>328</v>
      </c>
      <c r="E11" s="91">
        <v>361</v>
      </c>
      <c r="F11" s="93">
        <v>406</v>
      </c>
      <c r="G11" s="93">
        <v>415</v>
      </c>
      <c r="H11" s="93">
        <v>486</v>
      </c>
      <c r="I11" s="93">
        <v>405</v>
      </c>
      <c r="J11" s="86"/>
      <c r="K11" s="86"/>
      <c r="L11" s="86"/>
      <c r="M11" s="86"/>
      <c r="N11" s="86"/>
      <c r="O11" s="86"/>
    </row>
    <row r="12" spans="1:15" x14ac:dyDescent="0.25">
      <c r="B12" s="89">
        <v>9</v>
      </c>
      <c r="C12" s="90" t="s">
        <v>261</v>
      </c>
      <c r="D12" s="91">
        <v>147</v>
      </c>
      <c r="E12" s="91">
        <v>114</v>
      </c>
      <c r="F12" s="93">
        <v>174</v>
      </c>
      <c r="G12" s="93">
        <v>166</v>
      </c>
      <c r="H12" s="93">
        <v>305</v>
      </c>
      <c r="I12" s="93">
        <v>179</v>
      </c>
      <c r="J12" s="86"/>
      <c r="K12" s="86"/>
      <c r="L12" s="86"/>
      <c r="M12" s="86"/>
      <c r="N12" s="86"/>
      <c r="O12" s="86"/>
    </row>
    <row r="13" spans="1:15" x14ac:dyDescent="0.25">
      <c r="B13" s="89">
        <v>10</v>
      </c>
      <c r="C13" s="90" t="s">
        <v>262</v>
      </c>
      <c r="D13" s="91">
        <v>154</v>
      </c>
      <c r="E13" s="91">
        <v>151</v>
      </c>
      <c r="F13" s="92">
        <v>168</v>
      </c>
      <c r="G13" s="92">
        <v>170</v>
      </c>
      <c r="H13" s="92">
        <v>201</v>
      </c>
      <c r="I13" s="93">
        <v>123</v>
      </c>
      <c r="J13" s="86"/>
      <c r="K13" s="86"/>
      <c r="L13" s="86"/>
      <c r="M13" s="86"/>
      <c r="N13" s="86"/>
      <c r="O13" s="86"/>
    </row>
    <row r="14" spans="1:15" x14ac:dyDescent="0.25">
      <c r="B14" s="89">
        <v>11</v>
      </c>
      <c r="C14" s="90" t="s">
        <v>263</v>
      </c>
      <c r="D14" s="91">
        <v>139</v>
      </c>
      <c r="E14" s="91">
        <v>140</v>
      </c>
      <c r="F14" s="93">
        <v>129</v>
      </c>
      <c r="G14" s="93">
        <v>132</v>
      </c>
      <c r="H14" s="93">
        <v>196</v>
      </c>
      <c r="I14" s="93">
        <v>130</v>
      </c>
      <c r="J14" s="86"/>
      <c r="K14" s="86"/>
      <c r="L14" s="86"/>
      <c r="M14" s="86"/>
      <c r="N14" s="86"/>
      <c r="O14" s="86"/>
    </row>
    <row r="15" spans="1:15" x14ac:dyDescent="0.25">
      <c r="B15" s="98"/>
      <c r="C15" s="98" t="s">
        <v>264</v>
      </c>
      <c r="D15" s="97">
        <v>83</v>
      </c>
      <c r="E15" s="97">
        <v>75</v>
      </c>
      <c r="F15" s="97">
        <v>84</v>
      </c>
      <c r="G15" s="97">
        <v>86</v>
      </c>
      <c r="H15" s="99">
        <v>91</v>
      </c>
      <c r="I15" s="93">
        <v>90</v>
      </c>
      <c r="J15" s="86"/>
      <c r="K15" s="86"/>
      <c r="L15" s="86"/>
      <c r="M15" s="86"/>
      <c r="N15" s="86"/>
      <c r="O15" s="86"/>
    </row>
    <row r="16" spans="1:15" x14ac:dyDescent="0.2">
      <c r="B16" s="98"/>
      <c r="C16" s="98"/>
      <c r="D16" s="98"/>
      <c r="E16" s="98"/>
      <c r="F16" s="98"/>
      <c r="G16" s="98"/>
      <c r="H16" s="100"/>
      <c r="I16" s="98"/>
      <c r="J16" s="86"/>
      <c r="K16" s="86"/>
      <c r="L16" s="86"/>
      <c r="M16" s="86"/>
      <c r="N16" s="86"/>
      <c r="O16" s="86"/>
    </row>
    <row r="17" spans="2:15" x14ac:dyDescent="0.2">
      <c r="C17" s="101"/>
      <c r="H17" s="102"/>
      <c r="J17" s="103"/>
      <c r="K17" s="103"/>
      <c r="L17" s="103"/>
      <c r="M17" s="103"/>
      <c r="N17" s="103"/>
      <c r="O17" s="103"/>
    </row>
    <row r="18" spans="2:15" x14ac:dyDescent="0.25">
      <c r="B18" s="104"/>
      <c r="C18" s="104" t="s">
        <v>265</v>
      </c>
      <c r="D18" s="104"/>
      <c r="E18" s="104"/>
      <c r="H18" s="104"/>
      <c r="J18" s="103"/>
      <c r="K18" s="103"/>
      <c r="L18" s="103"/>
      <c r="M18" s="103"/>
      <c r="N18" s="103"/>
      <c r="O18" s="103"/>
    </row>
    <row r="19" spans="2:15" x14ac:dyDescent="0.25">
      <c r="B19" s="87" t="s">
        <v>98</v>
      </c>
      <c r="C19" s="87" t="s">
        <v>252</v>
      </c>
      <c r="D19" s="87">
        <v>2554</v>
      </c>
      <c r="E19" s="87">
        <v>2555</v>
      </c>
      <c r="F19" s="87">
        <v>2556</v>
      </c>
      <c r="G19" s="87">
        <v>2557</v>
      </c>
      <c r="H19" s="87">
        <v>2558</v>
      </c>
      <c r="I19" s="87">
        <v>2559</v>
      </c>
      <c r="J19" s="87">
        <v>2560</v>
      </c>
      <c r="K19" s="87">
        <v>2561</v>
      </c>
      <c r="L19" s="87">
        <v>2562</v>
      </c>
      <c r="M19" s="87">
        <v>2563</v>
      </c>
      <c r="N19" s="87">
        <v>2564</v>
      </c>
      <c r="O19" s="87">
        <v>2565</v>
      </c>
    </row>
    <row r="20" spans="2:15" x14ac:dyDescent="0.25">
      <c r="B20" s="89">
        <v>1</v>
      </c>
      <c r="C20" s="105" t="s">
        <v>266</v>
      </c>
      <c r="D20" s="106">
        <v>598</v>
      </c>
      <c r="E20" s="106">
        <v>601</v>
      </c>
      <c r="F20" s="107">
        <v>551</v>
      </c>
      <c r="G20" s="107">
        <v>548</v>
      </c>
      <c r="H20" s="106">
        <v>506</v>
      </c>
      <c r="I20" s="106">
        <v>524</v>
      </c>
      <c r="J20" s="86"/>
      <c r="K20" s="86"/>
      <c r="L20" s="86"/>
      <c r="M20" s="86"/>
      <c r="N20" s="86"/>
      <c r="O20" s="86"/>
    </row>
    <row r="21" spans="2:15" x14ac:dyDescent="0.25">
      <c r="B21" s="89">
        <v>2</v>
      </c>
      <c r="C21" s="105" t="s">
        <v>267</v>
      </c>
      <c r="D21" s="89">
        <v>265</v>
      </c>
      <c r="E21" s="89">
        <v>237</v>
      </c>
      <c r="F21" s="107">
        <v>286</v>
      </c>
      <c r="G21" s="107">
        <v>233</v>
      </c>
      <c r="H21" s="89">
        <v>306</v>
      </c>
      <c r="I21" s="107">
        <v>283</v>
      </c>
      <c r="J21" s="86"/>
      <c r="K21" s="86"/>
      <c r="L21" s="86"/>
      <c r="M21" s="86"/>
      <c r="N21" s="86"/>
      <c r="O21" s="86"/>
    </row>
    <row r="22" spans="2:15" x14ac:dyDescent="0.25">
      <c r="B22" s="89">
        <v>3</v>
      </c>
      <c r="C22" s="105" t="s">
        <v>268</v>
      </c>
      <c r="D22" s="106">
        <v>96</v>
      </c>
      <c r="E22" s="106">
        <v>147</v>
      </c>
      <c r="F22" s="107">
        <v>159</v>
      </c>
      <c r="G22" s="107">
        <v>154</v>
      </c>
      <c r="H22" s="106">
        <v>129</v>
      </c>
      <c r="I22" s="107">
        <v>161</v>
      </c>
      <c r="J22" s="86"/>
      <c r="K22" s="86"/>
      <c r="L22" s="86"/>
      <c r="M22" s="86"/>
      <c r="N22" s="86"/>
      <c r="O22" s="86"/>
    </row>
    <row r="23" spans="2:15" x14ac:dyDescent="0.25">
      <c r="B23" s="89">
        <v>4</v>
      </c>
      <c r="C23" s="105" t="s">
        <v>269</v>
      </c>
      <c r="D23" s="106">
        <v>68</v>
      </c>
      <c r="E23" s="106">
        <v>77</v>
      </c>
      <c r="F23" s="107">
        <v>64</v>
      </c>
      <c r="G23" s="107">
        <v>70</v>
      </c>
      <c r="H23" s="106">
        <v>97</v>
      </c>
      <c r="I23" s="107">
        <v>57</v>
      </c>
      <c r="J23" s="86"/>
      <c r="K23" s="86"/>
      <c r="L23" s="86"/>
      <c r="M23" s="86"/>
      <c r="N23" s="86"/>
      <c r="O23" s="86"/>
    </row>
    <row r="24" spans="2:15" x14ac:dyDescent="0.25">
      <c r="B24" s="89">
        <v>5</v>
      </c>
      <c r="C24" s="105" t="s">
        <v>270</v>
      </c>
      <c r="D24" s="89">
        <v>71</v>
      </c>
      <c r="E24" s="89">
        <v>73</v>
      </c>
      <c r="F24" s="107">
        <v>79</v>
      </c>
      <c r="G24" s="107">
        <v>86</v>
      </c>
      <c r="H24" s="89">
        <v>95</v>
      </c>
      <c r="I24" s="107">
        <v>71</v>
      </c>
      <c r="J24" s="86"/>
      <c r="K24" s="86"/>
      <c r="L24" s="86"/>
      <c r="M24" s="86"/>
      <c r="N24" s="86"/>
      <c r="O24" s="86"/>
    </row>
    <row r="25" spans="2:15" x14ac:dyDescent="0.25">
      <c r="B25" s="89">
        <v>6</v>
      </c>
      <c r="C25" s="105" t="s">
        <v>271</v>
      </c>
      <c r="D25" s="89">
        <v>61</v>
      </c>
      <c r="E25" s="89">
        <v>61</v>
      </c>
      <c r="F25" s="107">
        <v>73</v>
      </c>
      <c r="G25" s="107">
        <v>65</v>
      </c>
      <c r="H25" s="89">
        <v>86</v>
      </c>
      <c r="I25" s="107">
        <v>69</v>
      </c>
      <c r="J25" s="86"/>
      <c r="K25" s="86"/>
      <c r="L25" s="86"/>
      <c r="M25" s="86"/>
      <c r="N25" s="86"/>
      <c r="O25" s="86"/>
    </row>
    <row r="26" spans="2:15" x14ac:dyDescent="0.25">
      <c r="B26" s="89">
        <v>7</v>
      </c>
      <c r="C26" s="105" t="s">
        <v>272</v>
      </c>
      <c r="D26" s="106">
        <v>61</v>
      </c>
      <c r="E26" s="106">
        <v>58</v>
      </c>
      <c r="F26" s="107">
        <v>66</v>
      </c>
      <c r="G26" s="100">
        <v>67</v>
      </c>
      <c r="H26" s="106">
        <v>71</v>
      </c>
      <c r="I26" s="107">
        <v>50</v>
      </c>
      <c r="J26" s="86"/>
      <c r="K26" s="86"/>
      <c r="L26" s="86"/>
      <c r="M26" s="86"/>
      <c r="N26" s="86"/>
      <c r="O26" s="86"/>
    </row>
    <row r="27" spans="2:15" x14ac:dyDescent="0.25">
      <c r="B27" s="89">
        <v>8</v>
      </c>
      <c r="C27" s="105" t="s">
        <v>273</v>
      </c>
      <c r="D27" s="89">
        <v>72</v>
      </c>
      <c r="E27" s="89">
        <v>87</v>
      </c>
      <c r="F27" s="107">
        <v>100</v>
      </c>
      <c r="G27" s="107">
        <v>77</v>
      </c>
      <c r="H27" s="89">
        <v>65</v>
      </c>
      <c r="I27" s="107">
        <v>105</v>
      </c>
      <c r="J27" s="86"/>
      <c r="K27" s="86"/>
      <c r="L27" s="86"/>
      <c r="M27" s="86"/>
      <c r="N27" s="86"/>
      <c r="O27" s="86"/>
    </row>
    <row r="28" spans="2:15" x14ac:dyDescent="0.25">
      <c r="B28" s="89">
        <v>9</v>
      </c>
      <c r="C28" s="105" t="s">
        <v>274</v>
      </c>
      <c r="D28" s="89">
        <v>60</v>
      </c>
      <c r="E28" s="89">
        <v>68</v>
      </c>
      <c r="F28" s="107">
        <v>70</v>
      </c>
      <c r="G28" s="107">
        <v>61</v>
      </c>
      <c r="H28" s="89">
        <v>64</v>
      </c>
      <c r="I28" s="107">
        <v>71</v>
      </c>
      <c r="J28" s="86"/>
      <c r="K28" s="86"/>
      <c r="L28" s="86"/>
      <c r="M28" s="86"/>
      <c r="N28" s="86"/>
      <c r="O28" s="86"/>
    </row>
    <row r="29" spans="2:15" x14ac:dyDescent="0.25">
      <c r="B29" s="89">
        <v>10</v>
      </c>
      <c r="C29" s="105" t="s">
        <v>275</v>
      </c>
      <c r="D29" s="89">
        <v>51</v>
      </c>
      <c r="E29" s="89">
        <v>37</v>
      </c>
      <c r="F29" s="107">
        <v>42</v>
      </c>
      <c r="G29" s="107">
        <v>44</v>
      </c>
      <c r="H29" s="89">
        <v>46</v>
      </c>
      <c r="I29" s="107">
        <v>37</v>
      </c>
      <c r="J29" s="86"/>
      <c r="K29" s="86"/>
      <c r="L29" s="86"/>
      <c r="M29" s="86"/>
      <c r="N29" s="86"/>
      <c r="O29" s="86"/>
    </row>
    <row r="30" spans="2:15" x14ac:dyDescent="0.25">
      <c r="B30" s="89">
        <v>11</v>
      </c>
      <c r="C30" s="105" t="s">
        <v>276</v>
      </c>
      <c r="D30" s="89">
        <v>45</v>
      </c>
      <c r="E30" s="89">
        <v>44</v>
      </c>
      <c r="F30" s="107">
        <v>45</v>
      </c>
      <c r="G30" s="107">
        <v>45</v>
      </c>
      <c r="H30" s="89">
        <v>45</v>
      </c>
      <c r="I30" s="107">
        <v>51</v>
      </c>
      <c r="J30" s="86"/>
      <c r="K30" s="86"/>
      <c r="L30" s="86"/>
      <c r="M30" s="86"/>
      <c r="N30" s="86"/>
      <c r="O30" s="86"/>
    </row>
    <row r="31" spans="2:15" s="101" customFormat="1" x14ac:dyDescent="0.25">
      <c r="H31" s="108"/>
    </row>
    <row r="33" spans="2:15" x14ac:dyDescent="0.25">
      <c r="C33" s="109" t="s">
        <v>277</v>
      </c>
    </row>
    <row r="34" spans="2:15" x14ac:dyDescent="0.25">
      <c r="B34" s="110"/>
      <c r="C34" s="110" t="s">
        <v>252</v>
      </c>
      <c r="D34" s="110">
        <v>2554</v>
      </c>
      <c r="E34" s="110">
        <v>2555</v>
      </c>
      <c r="F34" s="110">
        <v>2556</v>
      </c>
      <c r="G34" s="110">
        <v>2557</v>
      </c>
      <c r="H34" s="110">
        <v>2558</v>
      </c>
      <c r="I34" s="110">
        <v>2559</v>
      </c>
      <c r="J34" s="110">
        <v>2560</v>
      </c>
      <c r="K34" s="110">
        <v>2561</v>
      </c>
      <c r="L34" s="110">
        <v>2562</v>
      </c>
      <c r="M34" s="110">
        <v>2563</v>
      </c>
      <c r="N34" s="110">
        <v>2564</v>
      </c>
      <c r="O34" s="110">
        <v>2565</v>
      </c>
    </row>
    <row r="35" spans="2:15" x14ac:dyDescent="0.25">
      <c r="B35" s="89">
        <v>1</v>
      </c>
      <c r="C35" s="90" t="s">
        <v>253</v>
      </c>
      <c r="D35" s="111">
        <f t="shared" ref="D35:I46" si="0">+D4*100000/D$2</f>
        <v>100.60184613212375</v>
      </c>
      <c r="E35" s="111">
        <f t="shared" si="0"/>
        <v>102.36462842300655</v>
      </c>
      <c r="F35" s="111">
        <f t="shared" si="0"/>
        <v>103.72649048672082</v>
      </c>
      <c r="G35" s="111">
        <f t="shared" si="0"/>
        <v>99.75371939256955</v>
      </c>
      <c r="H35" s="111">
        <f t="shared" si="0"/>
        <v>103.97529312846912</v>
      </c>
      <c r="I35" s="111">
        <f t="shared" si="0"/>
        <v>101.48436360151585</v>
      </c>
      <c r="J35" s="98"/>
      <c r="K35" s="98"/>
      <c r="L35" s="98"/>
      <c r="M35" s="98"/>
      <c r="N35" s="98"/>
      <c r="O35" s="98"/>
    </row>
    <row r="36" spans="2:15" x14ac:dyDescent="0.25">
      <c r="B36" s="89">
        <v>2</v>
      </c>
      <c r="C36" s="90" t="s">
        <v>278</v>
      </c>
      <c r="D36" s="111">
        <f t="shared" si="0"/>
        <v>45.11639810091954</v>
      </c>
      <c r="E36" s="111">
        <f t="shared" si="0"/>
        <v>45.758475642559681</v>
      </c>
      <c r="F36" s="111">
        <f t="shared" si="0"/>
        <v>44.282179843671315</v>
      </c>
      <c r="G36" s="111">
        <f t="shared" si="0"/>
        <v>44.64959055780951</v>
      </c>
      <c r="H36" s="111">
        <f t="shared" si="0"/>
        <v>46.078727403127608</v>
      </c>
      <c r="I36" s="111">
        <f t="shared" si="0"/>
        <v>40.37839400590817</v>
      </c>
      <c r="J36" s="98"/>
      <c r="K36" s="98"/>
      <c r="L36" s="98"/>
      <c r="M36" s="98"/>
      <c r="N36" s="98"/>
      <c r="O36" s="98"/>
    </row>
    <row r="37" spans="2:15" x14ac:dyDescent="0.25">
      <c r="B37" s="89">
        <v>3</v>
      </c>
      <c r="C37" s="90" t="s">
        <v>255</v>
      </c>
      <c r="D37" s="111">
        <f t="shared" si="0"/>
        <v>27.963342099225191</v>
      </c>
      <c r="E37" s="111">
        <f t="shared" si="0"/>
        <v>24.173250068692777</v>
      </c>
      <c r="F37" s="111">
        <f t="shared" si="0"/>
        <v>35.743218093841001</v>
      </c>
      <c r="G37" s="111">
        <f t="shared" si="0"/>
        <v>43.39722399338315</v>
      </c>
      <c r="H37" s="111">
        <f t="shared" si="0"/>
        <v>43.422424294006134</v>
      </c>
      <c r="I37" s="111">
        <f t="shared" si="0"/>
        <v>57.98337379248413</v>
      </c>
      <c r="J37" s="98"/>
      <c r="K37" s="98"/>
      <c r="L37" s="98"/>
      <c r="M37" s="98"/>
      <c r="N37" s="98"/>
      <c r="O37" s="98"/>
    </row>
    <row r="38" spans="2:15" x14ac:dyDescent="0.25">
      <c r="B38" s="89">
        <v>4</v>
      </c>
      <c r="C38" s="90" t="s">
        <v>256</v>
      </c>
      <c r="D38" s="111">
        <f t="shared" si="0"/>
        <v>46.495261123563779</v>
      </c>
      <c r="E38" s="111">
        <f t="shared" si="0"/>
        <v>48.842079295969235</v>
      </c>
      <c r="F38" s="111">
        <f t="shared" si="0"/>
        <v>51.616929039038382</v>
      </c>
      <c r="G38" s="111">
        <f t="shared" si="0"/>
        <v>52.054888503982795</v>
      </c>
      <c r="H38" s="111">
        <f t="shared" si="0"/>
        <v>42.771901083609038</v>
      </c>
      <c r="I38" s="111">
        <f t="shared" si="0"/>
        <v>52.222722914307894</v>
      </c>
      <c r="J38" s="98"/>
      <c r="K38" s="98"/>
      <c r="L38" s="98"/>
      <c r="M38" s="98"/>
      <c r="N38" s="98"/>
      <c r="O38" s="98"/>
    </row>
    <row r="39" spans="2:15" x14ac:dyDescent="0.25">
      <c r="B39" s="89">
        <v>5</v>
      </c>
      <c r="C39" s="90" t="s">
        <v>257</v>
      </c>
      <c r="D39" s="111">
        <f t="shared" si="0"/>
        <v>29.011277996434814</v>
      </c>
      <c r="E39" s="111">
        <f t="shared" si="0"/>
        <v>29.073977303575823</v>
      </c>
      <c r="F39" s="111">
        <f t="shared" si="0"/>
        <v>36.728482911129113</v>
      </c>
      <c r="G39" s="111">
        <f t="shared" si="0"/>
        <v>31.36361483085156</v>
      </c>
      <c r="H39" s="111">
        <f t="shared" si="0"/>
        <v>40.169808242020657</v>
      </c>
      <c r="I39" s="111">
        <f t="shared" si="0"/>
        <v>36.502068181340981</v>
      </c>
      <c r="J39" s="98"/>
      <c r="K39" s="98"/>
      <c r="L39" s="98"/>
      <c r="M39" s="98"/>
      <c r="N39" s="98"/>
      <c r="O39" s="98"/>
    </row>
    <row r="40" spans="2:15" ht="30" x14ac:dyDescent="0.25">
      <c r="B40" s="94">
        <v>6</v>
      </c>
      <c r="C40" s="90" t="s">
        <v>258</v>
      </c>
      <c r="D40" s="111">
        <f t="shared" si="0"/>
        <v>29.011277996434814</v>
      </c>
      <c r="E40" s="111">
        <f t="shared" si="0"/>
        <v>28.578398144992146</v>
      </c>
      <c r="F40" s="111">
        <f t="shared" si="0"/>
        <v>29.941103058699888</v>
      </c>
      <c r="G40" s="111">
        <f t="shared" si="0"/>
        <v>25.101782008719738</v>
      </c>
      <c r="H40" s="111">
        <f t="shared" si="0"/>
        <v>29.002493130203845</v>
      </c>
      <c r="I40" s="111">
        <f t="shared" si="0"/>
        <v>30.256876575093852</v>
      </c>
      <c r="J40" s="98"/>
      <c r="K40" s="98"/>
      <c r="L40" s="98"/>
      <c r="M40" s="98"/>
      <c r="N40" s="98"/>
      <c r="O40" s="98"/>
    </row>
    <row r="41" spans="2:15" x14ac:dyDescent="0.25">
      <c r="B41" s="89">
        <v>7</v>
      </c>
      <c r="C41" s="90" t="s">
        <v>259</v>
      </c>
      <c r="D41" s="111">
        <f t="shared" si="0"/>
        <v>19.028309712490515</v>
      </c>
      <c r="E41" s="111">
        <f t="shared" si="0"/>
        <v>17.180077497567531</v>
      </c>
      <c r="F41" s="111">
        <f t="shared" si="0"/>
        <v>22.496879994745253</v>
      </c>
      <c r="G41" s="111">
        <f t="shared" si="0"/>
        <v>18.513244865433212</v>
      </c>
      <c r="H41" s="111">
        <f t="shared" si="0"/>
        <v>28.406180187339842</v>
      </c>
      <c r="I41" s="111">
        <f t="shared" si="0"/>
        <v>23.09644137137947</v>
      </c>
      <c r="J41" s="98"/>
      <c r="K41" s="98"/>
      <c r="L41" s="98"/>
      <c r="M41" s="98"/>
      <c r="N41" s="98"/>
      <c r="O41" s="98"/>
    </row>
    <row r="42" spans="2:15" x14ac:dyDescent="0.25">
      <c r="B42" s="89">
        <v>8</v>
      </c>
      <c r="C42" s="90" t="s">
        <v>260</v>
      </c>
      <c r="D42" s="111">
        <f t="shared" si="0"/>
        <v>18.090682857092432</v>
      </c>
      <c r="E42" s="111">
        <f t="shared" si="0"/>
        <v>19.878230694300896</v>
      </c>
      <c r="F42" s="111">
        <f t="shared" si="0"/>
        <v>22.223195323276332</v>
      </c>
      <c r="G42" s="111">
        <f t="shared" si="0"/>
        <v>22.59704887986701</v>
      </c>
      <c r="H42" s="111">
        <f t="shared" si="0"/>
        <v>26.346190021082371</v>
      </c>
      <c r="I42" s="111">
        <f t="shared" si="0"/>
        <v>21.804332763190409</v>
      </c>
      <c r="J42" s="98"/>
      <c r="K42" s="98"/>
      <c r="L42" s="98"/>
      <c r="M42" s="98"/>
      <c r="N42" s="98"/>
      <c r="O42" s="98"/>
    </row>
    <row r="43" spans="2:15" x14ac:dyDescent="0.25">
      <c r="B43" s="89">
        <v>9</v>
      </c>
      <c r="C43" s="90" t="s">
        <v>261</v>
      </c>
      <c r="D43" s="111">
        <f t="shared" si="0"/>
        <v>8.1077145731481313</v>
      </c>
      <c r="E43" s="111">
        <f t="shared" si="0"/>
        <v>6.2773360087265981</v>
      </c>
      <c r="F43" s="111">
        <f t="shared" si="0"/>
        <v>9.5242265671184292</v>
      </c>
      <c r="G43" s="111">
        <f t="shared" si="0"/>
        <v>9.0388195519468031</v>
      </c>
      <c r="H43" s="111">
        <f t="shared" si="0"/>
        <v>16.534131597592847</v>
      </c>
      <c r="I43" s="111">
        <f t="shared" si="0"/>
        <v>9.6369767027434161</v>
      </c>
      <c r="J43" s="98"/>
      <c r="K43" s="98"/>
      <c r="L43" s="98"/>
      <c r="M43" s="98"/>
      <c r="N43" s="98"/>
      <c r="O43" s="98"/>
    </row>
    <row r="44" spans="2:15" x14ac:dyDescent="0.25">
      <c r="B44" s="89">
        <v>10</v>
      </c>
      <c r="C44" s="90" t="s">
        <v>262</v>
      </c>
      <c r="D44" s="111">
        <f t="shared" si="0"/>
        <v>8.4937962194885195</v>
      </c>
      <c r="E44" s="111">
        <f t="shared" si="0"/>
        <v>8.3147169940150558</v>
      </c>
      <c r="F44" s="111">
        <f t="shared" si="0"/>
        <v>9.1958049613557247</v>
      </c>
      <c r="G44" s="111">
        <f t="shared" si="0"/>
        <v>9.2566224327166058</v>
      </c>
      <c r="H44" s="111">
        <f t="shared" si="0"/>
        <v>10.896263774151352</v>
      </c>
      <c r="I44" s="111">
        <f t="shared" si="0"/>
        <v>6.6220566169689397</v>
      </c>
      <c r="J44" s="98"/>
      <c r="K44" s="98"/>
      <c r="L44" s="98"/>
      <c r="M44" s="98"/>
      <c r="N44" s="98"/>
      <c r="O44" s="98"/>
    </row>
    <row r="45" spans="2:15" x14ac:dyDescent="0.25">
      <c r="B45" s="89">
        <v>11</v>
      </c>
      <c r="C45" s="90" t="s">
        <v>263</v>
      </c>
      <c r="D45" s="111">
        <f t="shared" si="0"/>
        <v>7.6664784059019748</v>
      </c>
      <c r="E45" s="111">
        <f t="shared" si="0"/>
        <v>7.7090091335238924</v>
      </c>
      <c r="F45" s="111">
        <f t="shared" si="0"/>
        <v>7.0610645238981453</v>
      </c>
      <c r="G45" s="111">
        <f t="shared" si="0"/>
        <v>7.1874950654034828</v>
      </c>
      <c r="H45" s="111">
        <f t="shared" si="0"/>
        <v>10.625212436485896</v>
      </c>
      <c r="I45" s="111">
        <f t="shared" si="0"/>
        <v>6.9989216276907484</v>
      </c>
      <c r="J45" s="98"/>
      <c r="K45" s="98"/>
      <c r="L45" s="98"/>
      <c r="M45" s="98"/>
      <c r="N45" s="98"/>
      <c r="O45" s="98"/>
    </row>
    <row r="46" spans="2:15" x14ac:dyDescent="0.25">
      <c r="B46" s="98"/>
      <c r="C46" s="98" t="s">
        <v>264</v>
      </c>
      <c r="D46" s="111">
        <f t="shared" si="0"/>
        <v>4.5778252351788771</v>
      </c>
      <c r="E46" s="111">
        <f t="shared" si="0"/>
        <v>4.1298263215306568</v>
      </c>
      <c r="F46" s="111">
        <f t="shared" si="0"/>
        <v>4.5979024806778623</v>
      </c>
      <c r="G46" s="111">
        <f t="shared" si="0"/>
        <v>4.6827619365507536</v>
      </c>
      <c r="H46" s="111">
        <f>+H15*100000/H$2</f>
        <v>4.9331343455113084</v>
      </c>
      <c r="I46" s="111">
        <f t="shared" si="0"/>
        <v>4.8454072807089803</v>
      </c>
      <c r="J46" s="98"/>
      <c r="K46" s="98"/>
      <c r="L46" s="98"/>
      <c r="M46" s="98"/>
      <c r="N46" s="98"/>
      <c r="O46" s="98"/>
    </row>
    <row r="48" spans="2:15" x14ac:dyDescent="0.25">
      <c r="B48" s="104"/>
      <c r="C48" s="112" t="s">
        <v>279</v>
      </c>
      <c r="D48" s="104"/>
      <c r="E48" s="104"/>
      <c r="H48" s="104"/>
    </row>
    <row r="49" spans="2:15" x14ac:dyDescent="0.25">
      <c r="B49" s="113" t="s">
        <v>98</v>
      </c>
      <c r="C49" s="113" t="s">
        <v>252</v>
      </c>
      <c r="D49" s="110">
        <v>2554</v>
      </c>
      <c r="E49" s="110">
        <v>2555</v>
      </c>
      <c r="F49" s="110">
        <v>2556</v>
      </c>
      <c r="G49" s="110">
        <v>2557</v>
      </c>
      <c r="H49" s="110">
        <v>2558</v>
      </c>
      <c r="I49" s="110">
        <v>2559</v>
      </c>
      <c r="J49" s="110">
        <v>2560</v>
      </c>
      <c r="K49" s="110">
        <v>2561</v>
      </c>
      <c r="L49" s="110">
        <v>2562</v>
      </c>
      <c r="M49" s="110">
        <v>2563</v>
      </c>
      <c r="N49" s="110">
        <v>2564</v>
      </c>
      <c r="O49" s="110">
        <v>2565</v>
      </c>
    </row>
    <row r="50" spans="2:15" x14ac:dyDescent="0.25">
      <c r="B50" s="89">
        <v>1</v>
      </c>
      <c r="C50" s="105" t="s">
        <v>266</v>
      </c>
      <c r="D50" s="114">
        <f>+D20*100000/D$2</f>
        <v>32.982403501650225</v>
      </c>
      <c r="E50" s="114">
        <f t="shared" ref="E50:I50" si="1">+E20*100000/E$2</f>
        <v>33.093674923198996</v>
      </c>
      <c r="F50" s="114">
        <f t="shared" si="1"/>
        <v>30.160050795875026</v>
      </c>
      <c r="G50" s="114">
        <f t="shared" si="1"/>
        <v>29.838994665462941</v>
      </c>
      <c r="H50" s="114">
        <f t="shared" si="1"/>
        <v>27.430395371744201</v>
      </c>
      <c r="I50" s="114">
        <f t="shared" si="1"/>
        <v>28.211037945461172</v>
      </c>
      <c r="J50" s="98"/>
      <c r="K50" s="98"/>
      <c r="L50" s="98"/>
      <c r="M50" s="98"/>
      <c r="N50" s="98"/>
      <c r="O50" s="98"/>
    </row>
    <row r="51" spans="2:15" x14ac:dyDescent="0.25">
      <c r="B51" s="89">
        <v>2</v>
      </c>
      <c r="C51" s="105" t="s">
        <v>267</v>
      </c>
      <c r="D51" s="114">
        <f t="shared" ref="D51:I60" si="2">+D21*100000/D$2</f>
        <v>14.615948040028945</v>
      </c>
      <c r="E51" s="114">
        <f t="shared" si="2"/>
        <v>13.050251176036875</v>
      </c>
      <c r="F51" s="114">
        <f t="shared" si="2"/>
        <v>15.654763208022246</v>
      </c>
      <c r="G51" s="114">
        <f t="shared" si="2"/>
        <v>12.687017804840997</v>
      </c>
      <c r="H51" s="114">
        <f t="shared" si="2"/>
        <v>16.588341865125937</v>
      </c>
      <c r="I51" s="114">
        <f t="shared" si="2"/>
        <v>15.236114004896015</v>
      </c>
      <c r="J51" s="98"/>
      <c r="K51" s="98"/>
      <c r="L51" s="98"/>
      <c r="M51" s="98"/>
      <c r="N51" s="98"/>
      <c r="O51" s="98"/>
    </row>
    <row r="52" spans="2:15" x14ac:dyDescent="0.25">
      <c r="B52" s="89">
        <v>3</v>
      </c>
      <c r="C52" s="105" t="s">
        <v>268</v>
      </c>
      <c r="D52" s="114">
        <f t="shared" si="2"/>
        <v>5.2948340069538817</v>
      </c>
      <c r="E52" s="114">
        <f t="shared" si="2"/>
        <v>8.0944595902000867</v>
      </c>
      <c r="F52" s="114">
        <f t="shared" si="2"/>
        <v>8.703172552711667</v>
      </c>
      <c r="G52" s="114">
        <f t="shared" si="2"/>
        <v>8.3854109096373968</v>
      </c>
      <c r="H52" s="114">
        <f t="shared" si="2"/>
        <v>6.9931245117687784</v>
      </c>
      <c r="I52" s="114">
        <f t="shared" si="2"/>
        <v>8.6678952466016206</v>
      </c>
      <c r="J52" s="98"/>
      <c r="K52" s="98"/>
      <c r="L52" s="98"/>
      <c r="M52" s="98"/>
      <c r="N52" s="98"/>
      <c r="O52" s="98"/>
    </row>
    <row r="53" spans="2:15" x14ac:dyDescent="0.25">
      <c r="B53" s="89">
        <v>4</v>
      </c>
      <c r="C53" s="105" t="s">
        <v>269</v>
      </c>
      <c r="D53" s="114">
        <f t="shared" si="2"/>
        <v>3.7505074215923333</v>
      </c>
      <c r="E53" s="114">
        <f t="shared" si="2"/>
        <v>4.2399550234381413</v>
      </c>
      <c r="F53" s="114">
        <f t="shared" si="2"/>
        <v>3.5031637948021808</v>
      </c>
      <c r="G53" s="114">
        <f t="shared" si="2"/>
        <v>3.8115504134715437</v>
      </c>
      <c r="H53" s="114">
        <f t="shared" si="2"/>
        <v>5.2583959507098568</v>
      </c>
      <c r="I53" s="114">
        <f t="shared" si="2"/>
        <v>3.0687579444490205</v>
      </c>
      <c r="J53" s="98"/>
      <c r="K53" s="98"/>
      <c r="L53" s="98"/>
      <c r="M53" s="98"/>
      <c r="N53" s="98"/>
      <c r="O53" s="98"/>
    </row>
    <row r="54" spans="2:15" x14ac:dyDescent="0.25">
      <c r="B54" s="89">
        <v>5</v>
      </c>
      <c r="C54" s="105" t="s">
        <v>270</v>
      </c>
      <c r="D54" s="114">
        <f t="shared" si="2"/>
        <v>3.915970984309642</v>
      </c>
      <c r="E54" s="114">
        <f t="shared" si="2"/>
        <v>4.0196976196231722</v>
      </c>
      <c r="F54" s="114">
        <f t="shared" si="2"/>
        <v>4.3242178092089416</v>
      </c>
      <c r="G54" s="114">
        <f t="shared" si="2"/>
        <v>4.6827619365507536</v>
      </c>
      <c r="H54" s="114">
        <f t="shared" si="2"/>
        <v>5.1499754156436737</v>
      </c>
      <c r="I54" s="114">
        <f t="shared" si="2"/>
        <v>3.8224879658926398</v>
      </c>
      <c r="J54" s="98"/>
      <c r="K54" s="98"/>
      <c r="L54" s="98"/>
      <c r="M54" s="98"/>
      <c r="N54" s="98"/>
      <c r="O54" s="98"/>
    </row>
    <row r="55" spans="2:15" x14ac:dyDescent="0.25">
      <c r="B55" s="89">
        <v>6</v>
      </c>
      <c r="C55" s="105" t="s">
        <v>271</v>
      </c>
      <c r="D55" s="114">
        <f t="shared" si="2"/>
        <v>3.364425775251946</v>
      </c>
      <c r="E55" s="114">
        <f t="shared" si="2"/>
        <v>3.3589254081782673</v>
      </c>
      <c r="F55" s="114">
        <f t="shared" si="2"/>
        <v>3.9957962034462375</v>
      </c>
      <c r="G55" s="114">
        <f t="shared" si="2"/>
        <v>3.5392968125092907</v>
      </c>
      <c r="H55" s="114">
        <f t="shared" si="2"/>
        <v>4.6620830078458519</v>
      </c>
      <c r="I55" s="114">
        <f t="shared" si="2"/>
        <v>3.7148122485435513</v>
      </c>
      <c r="J55" s="98"/>
      <c r="K55" s="98"/>
      <c r="L55" s="98"/>
      <c r="M55" s="98"/>
      <c r="N55" s="98"/>
      <c r="O55" s="98"/>
    </row>
    <row r="56" spans="2:15" x14ac:dyDescent="0.25">
      <c r="B56" s="89">
        <v>7</v>
      </c>
      <c r="C56" s="105" t="s">
        <v>272</v>
      </c>
      <c r="D56" s="114">
        <f t="shared" si="2"/>
        <v>3.364425775251946</v>
      </c>
      <c r="E56" s="114">
        <f t="shared" si="2"/>
        <v>3.1937323553170414</v>
      </c>
      <c r="F56" s="114">
        <f t="shared" si="2"/>
        <v>3.6126376633897488</v>
      </c>
      <c r="G56" s="114">
        <f t="shared" si="2"/>
        <v>3.6481982528941921</v>
      </c>
      <c r="H56" s="114">
        <f t="shared" si="2"/>
        <v>3.8489289948494827</v>
      </c>
      <c r="I56" s="114">
        <f t="shared" si="2"/>
        <v>2.6918929337272113</v>
      </c>
      <c r="J56" s="98"/>
      <c r="K56" s="98"/>
      <c r="L56" s="98"/>
      <c r="M56" s="98"/>
      <c r="N56" s="98"/>
      <c r="O56" s="98"/>
    </row>
    <row r="57" spans="2:15" x14ac:dyDescent="0.25">
      <c r="B57" s="89">
        <v>8</v>
      </c>
      <c r="C57" s="105" t="s">
        <v>273</v>
      </c>
      <c r="D57" s="114">
        <f t="shared" si="2"/>
        <v>3.9711255052154115</v>
      </c>
      <c r="E57" s="114">
        <f t="shared" si="2"/>
        <v>4.7905985329755616</v>
      </c>
      <c r="F57" s="114">
        <f t="shared" si="2"/>
        <v>5.4736934293784074</v>
      </c>
      <c r="G57" s="114">
        <f t="shared" si="2"/>
        <v>4.1927054548186984</v>
      </c>
      <c r="H57" s="114">
        <f t="shared" si="2"/>
        <v>3.5236673896509347</v>
      </c>
      <c r="I57" s="114">
        <f t="shared" si="2"/>
        <v>5.6529751608271432</v>
      </c>
      <c r="J57" s="98"/>
      <c r="K57" s="98"/>
      <c r="L57" s="98"/>
      <c r="M57" s="98"/>
      <c r="N57" s="98"/>
      <c r="O57" s="98"/>
    </row>
    <row r="58" spans="2:15" x14ac:dyDescent="0.25">
      <c r="B58" s="89">
        <v>9</v>
      </c>
      <c r="C58" s="105" t="s">
        <v>274</v>
      </c>
      <c r="D58" s="114">
        <f t="shared" si="2"/>
        <v>3.3092712543461764</v>
      </c>
      <c r="E58" s="114">
        <f t="shared" si="2"/>
        <v>3.7443758648544621</v>
      </c>
      <c r="F58" s="114">
        <f t="shared" si="2"/>
        <v>3.8315854005648853</v>
      </c>
      <c r="G58" s="114">
        <f t="shared" si="2"/>
        <v>3.321493931739488</v>
      </c>
      <c r="H58" s="114">
        <f t="shared" si="2"/>
        <v>3.4694571221178432</v>
      </c>
      <c r="I58" s="114">
        <f t="shared" si="2"/>
        <v>3.8224879658926398</v>
      </c>
      <c r="J58" s="98"/>
      <c r="K58" s="98"/>
      <c r="L58" s="98"/>
      <c r="M58" s="98"/>
      <c r="N58" s="98"/>
      <c r="O58" s="98"/>
    </row>
    <row r="59" spans="2:15" x14ac:dyDescent="0.25">
      <c r="B59" s="89">
        <v>10</v>
      </c>
      <c r="C59" s="105" t="s">
        <v>275</v>
      </c>
      <c r="D59" s="114">
        <f t="shared" si="2"/>
        <v>2.81288056619425</v>
      </c>
      <c r="E59" s="114">
        <f t="shared" si="2"/>
        <v>2.0373809852884572</v>
      </c>
      <c r="F59" s="114">
        <f t="shared" si="2"/>
        <v>2.2989512403389312</v>
      </c>
      <c r="G59" s="114">
        <f t="shared" si="2"/>
        <v>2.3958316884678275</v>
      </c>
      <c r="H59" s="114">
        <f t="shared" si="2"/>
        <v>2.4936723065221997</v>
      </c>
      <c r="I59" s="114">
        <f t="shared" si="2"/>
        <v>1.9920007709581362</v>
      </c>
      <c r="J59" s="98"/>
      <c r="K59" s="98"/>
      <c r="L59" s="98"/>
      <c r="M59" s="98"/>
      <c r="N59" s="98"/>
      <c r="O59" s="98"/>
    </row>
    <row r="60" spans="2:15" x14ac:dyDescent="0.25">
      <c r="B60" s="89">
        <v>11</v>
      </c>
      <c r="C60" s="105" t="s">
        <v>276</v>
      </c>
      <c r="D60" s="114">
        <f t="shared" si="2"/>
        <v>2.4819534407596322</v>
      </c>
      <c r="E60" s="114">
        <f t="shared" si="2"/>
        <v>2.4228314419646519</v>
      </c>
      <c r="F60" s="114">
        <f t="shared" si="2"/>
        <v>2.4631620432202834</v>
      </c>
      <c r="G60" s="114">
        <f t="shared" si="2"/>
        <v>2.4502824086602781</v>
      </c>
      <c r="H60" s="114">
        <f t="shared" si="2"/>
        <v>2.4394620389891086</v>
      </c>
      <c r="I60" s="114">
        <f t="shared" si="2"/>
        <v>2.7457307924017553</v>
      </c>
      <c r="J60" s="98"/>
      <c r="K60" s="98"/>
      <c r="L60" s="98"/>
      <c r="M60" s="98"/>
      <c r="N60" s="98"/>
      <c r="O60" s="98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:V20"/>
  <sheetViews>
    <sheetView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F17" sqref="F17"/>
    </sheetView>
  </sheetViews>
  <sheetFormatPr defaultRowHeight="13.8" x14ac:dyDescent="0.25"/>
  <cols>
    <col min="1" max="1" width="16.69921875" customWidth="1"/>
    <col min="2" max="2" width="7.5" customWidth="1"/>
    <col min="3" max="3" width="13.09765625" bestFit="1" customWidth="1"/>
    <col min="4" max="4" width="13.19921875" bestFit="1" customWidth="1"/>
    <col min="5" max="13" width="12.5" bestFit="1" customWidth="1"/>
    <col min="14" max="14" width="10.8984375" customWidth="1"/>
    <col min="15" max="15" width="10.19921875" customWidth="1"/>
    <col min="16" max="16" width="11.09765625" customWidth="1"/>
    <col min="17" max="17" width="10.5" customWidth="1"/>
    <col min="18" max="18" width="9.5" bestFit="1" customWidth="1"/>
  </cols>
  <sheetData>
    <row r="1" spans="1:22" x14ac:dyDescent="0.25">
      <c r="A1" s="116" t="s">
        <v>282</v>
      </c>
      <c r="B1" s="116"/>
      <c r="C1" s="117">
        <v>2546</v>
      </c>
      <c r="D1" s="117">
        <v>2547</v>
      </c>
      <c r="E1" s="117">
        <v>2548</v>
      </c>
      <c r="F1" s="117">
        <v>2549</v>
      </c>
      <c r="G1" s="117">
        <v>2550</v>
      </c>
      <c r="H1" s="117">
        <v>2551</v>
      </c>
      <c r="I1" s="117">
        <v>2552</v>
      </c>
      <c r="J1" s="117">
        <v>2553</v>
      </c>
      <c r="K1" s="117">
        <v>2554</v>
      </c>
      <c r="L1" s="117">
        <v>2555</v>
      </c>
      <c r="M1" s="117">
        <v>2556</v>
      </c>
      <c r="N1" s="117">
        <v>2557</v>
      </c>
      <c r="O1" s="117">
        <v>2558</v>
      </c>
      <c r="P1" s="117">
        <v>2559</v>
      </c>
      <c r="Q1" s="117">
        <v>2560</v>
      </c>
      <c r="R1" s="117">
        <v>2561</v>
      </c>
      <c r="S1" s="117">
        <v>2562</v>
      </c>
      <c r="T1" s="117">
        <v>2563</v>
      </c>
      <c r="U1" s="117">
        <v>2564</v>
      </c>
      <c r="V1" s="117">
        <v>2565</v>
      </c>
    </row>
    <row r="2" spans="1:22" x14ac:dyDescent="0.25">
      <c r="A2" s="118" t="s">
        <v>283</v>
      </c>
      <c r="B2" s="119" t="s">
        <v>284</v>
      </c>
      <c r="C2" s="45">
        <v>19965</v>
      </c>
      <c r="D2" s="45">
        <v>22611</v>
      </c>
      <c r="E2" s="45">
        <v>22035</v>
      </c>
      <c r="F2" s="45">
        <v>20872</v>
      </c>
      <c r="G2" s="45">
        <v>20832</v>
      </c>
      <c r="H2" s="45">
        <v>20837</v>
      </c>
      <c r="I2" s="45">
        <v>20670</v>
      </c>
      <c r="J2" s="45">
        <v>20555</v>
      </c>
      <c r="K2" s="45">
        <v>21768</v>
      </c>
      <c r="L2" s="45">
        <v>21410</v>
      </c>
      <c r="M2" s="45">
        <v>20085</v>
      </c>
      <c r="N2" s="45">
        <v>19326</v>
      </c>
      <c r="O2" s="45">
        <v>18297</v>
      </c>
      <c r="P2" s="45">
        <v>18067</v>
      </c>
      <c r="Q2" s="45"/>
      <c r="R2" s="45"/>
      <c r="S2" s="45"/>
      <c r="T2" s="45"/>
      <c r="U2" s="45"/>
      <c r="V2" s="45"/>
    </row>
    <row r="3" spans="1:22" x14ac:dyDescent="0.25">
      <c r="A3" s="118" t="s">
        <v>285</v>
      </c>
      <c r="B3" s="120" t="s">
        <v>286</v>
      </c>
      <c r="C3" s="121">
        <v>11.136373017457862</v>
      </c>
      <c r="D3" s="121">
        <v>12.524635494388258</v>
      </c>
      <c r="E3" s="121">
        <v>12.498149525172412</v>
      </c>
      <c r="F3" s="121">
        <v>11.760145322761673</v>
      </c>
      <c r="G3" s="121">
        <v>11.683449848152167</v>
      </c>
      <c r="H3" s="121">
        <v>11.668754539513436</v>
      </c>
      <c r="I3" s="121">
        <v>11.512414972711621</v>
      </c>
      <c r="J3" s="121">
        <v>11.395678124622314</v>
      </c>
      <c r="K3" s="121">
        <v>12.068164505802898</v>
      </c>
      <c r="L3" s="121">
        <v>11.71917763229917</v>
      </c>
      <c r="M3" s="121">
        <v>10.936427150653708</v>
      </c>
      <c r="N3" s="122">
        <f>N2*1000/N11</f>
        <v>10.523146184393008</v>
      </c>
      <c r="O3" s="122">
        <f>O2*1000/O11</f>
        <v>9.918858027569188</v>
      </c>
      <c r="P3" s="122">
        <f>P2*1000/P11</f>
        <v>9.7268859267299046</v>
      </c>
      <c r="Q3" s="118"/>
      <c r="R3" s="118"/>
      <c r="S3" s="118"/>
      <c r="T3" s="118"/>
      <c r="U3" s="118"/>
      <c r="V3" s="118"/>
    </row>
    <row r="5" spans="1:22" x14ac:dyDescent="0.25">
      <c r="A5" s="118" t="s">
        <v>287</v>
      </c>
      <c r="B5" s="119" t="s">
        <v>284</v>
      </c>
      <c r="C5" s="45">
        <v>9496</v>
      </c>
      <c r="D5" s="45">
        <v>9385</v>
      </c>
      <c r="E5" s="45">
        <v>9876</v>
      </c>
      <c r="F5" s="45">
        <v>9569</v>
      </c>
      <c r="G5" s="45">
        <v>9681</v>
      </c>
      <c r="H5" s="45">
        <v>10073</v>
      </c>
      <c r="I5" s="45">
        <v>10374</v>
      </c>
      <c r="J5" s="45">
        <v>10495</v>
      </c>
      <c r="K5" s="45">
        <v>11034</v>
      </c>
      <c r="L5" s="45">
        <v>10949</v>
      </c>
      <c r="M5" s="45">
        <v>11094</v>
      </c>
      <c r="N5" s="123">
        <v>11728</v>
      </c>
      <c r="O5" s="45">
        <v>11899</v>
      </c>
      <c r="P5" s="45">
        <v>12311</v>
      </c>
      <c r="Q5" s="45"/>
      <c r="R5" s="45"/>
      <c r="S5" s="45"/>
      <c r="T5" s="45"/>
      <c r="U5" s="45"/>
      <c r="V5" s="45"/>
    </row>
    <row r="6" spans="1:22" x14ac:dyDescent="0.25">
      <c r="A6" s="118" t="s">
        <v>288</v>
      </c>
      <c r="B6" s="120" t="s">
        <v>286</v>
      </c>
      <c r="C6" s="122">
        <v>5.3</v>
      </c>
      <c r="D6" s="122">
        <v>5.2</v>
      </c>
      <c r="E6" s="122">
        <v>5.6</v>
      </c>
      <c r="F6" s="122">
        <v>5.93</v>
      </c>
      <c r="G6" s="122">
        <v>5.43</v>
      </c>
      <c r="H6" s="122">
        <v>5.64</v>
      </c>
      <c r="I6" s="122">
        <v>5.78</v>
      </c>
      <c r="J6" s="122">
        <v>5.64</v>
      </c>
      <c r="K6" s="122">
        <v>5.78</v>
      </c>
      <c r="L6" s="122">
        <v>5.99</v>
      </c>
      <c r="M6" s="122">
        <v>6.0407628981504722</v>
      </c>
      <c r="N6" s="122">
        <f>N5*1000/N11</f>
        <v>6.3859804641706095</v>
      </c>
      <c r="O6" s="122">
        <f>O5*1000/O11</f>
        <v>6.4504832305867508</v>
      </c>
      <c r="P6" s="122">
        <f>P5*1000/P11</f>
        <v>6.6279787814231392</v>
      </c>
      <c r="Q6" s="118"/>
      <c r="R6" s="118"/>
      <c r="S6" s="118"/>
      <c r="T6" s="118"/>
      <c r="U6" s="118"/>
      <c r="V6" s="118"/>
    </row>
    <row r="7" spans="1:22" ht="14.25" x14ac:dyDescent="0.2">
      <c r="A7" s="124"/>
      <c r="B7" s="125"/>
      <c r="C7" s="126"/>
      <c r="D7" s="126"/>
      <c r="E7" s="126"/>
      <c r="F7" s="126"/>
      <c r="G7" s="126"/>
      <c r="H7" s="126"/>
      <c r="I7" s="126"/>
      <c r="J7" s="126"/>
      <c r="K7" s="126"/>
      <c r="L7" s="126"/>
      <c r="M7" s="126"/>
      <c r="N7" s="126"/>
      <c r="O7" s="126"/>
      <c r="P7" s="126"/>
      <c r="Q7" s="124"/>
      <c r="R7" s="124"/>
      <c r="S7" s="124"/>
      <c r="T7" s="124"/>
      <c r="U7" s="124"/>
      <c r="V7" s="124"/>
    </row>
    <row r="8" spans="1:22" x14ac:dyDescent="0.25">
      <c r="A8" s="124" t="s">
        <v>289</v>
      </c>
      <c r="C8" s="127">
        <f>C2-C5</f>
        <v>10469</v>
      </c>
      <c r="D8" s="128">
        <f t="shared" ref="D8:V8" si="0">D2-D5</f>
        <v>13226</v>
      </c>
      <c r="E8" s="128">
        <f t="shared" si="0"/>
        <v>12159</v>
      </c>
      <c r="F8" s="128">
        <f t="shared" si="0"/>
        <v>11303</v>
      </c>
      <c r="G8" s="128">
        <f t="shared" si="0"/>
        <v>11151</v>
      </c>
      <c r="H8" s="128">
        <f t="shared" si="0"/>
        <v>10764</v>
      </c>
      <c r="I8" s="128">
        <f t="shared" si="0"/>
        <v>10296</v>
      </c>
      <c r="J8" s="128">
        <f t="shared" si="0"/>
        <v>10060</v>
      </c>
      <c r="K8" s="128">
        <f t="shared" si="0"/>
        <v>10734</v>
      </c>
      <c r="L8" s="128">
        <f t="shared" si="0"/>
        <v>10461</v>
      </c>
      <c r="M8" s="128">
        <f t="shared" si="0"/>
        <v>8991</v>
      </c>
      <c r="N8" s="128">
        <f t="shared" si="0"/>
        <v>7598</v>
      </c>
      <c r="O8" s="128">
        <f t="shared" si="0"/>
        <v>6398</v>
      </c>
      <c r="P8" s="128">
        <f t="shared" si="0"/>
        <v>5756</v>
      </c>
      <c r="Q8">
        <f t="shared" si="0"/>
        <v>0</v>
      </c>
      <c r="R8">
        <f t="shared" si="0"/>
        <v>0</v>
      </c>
      <c r="S8">
        <f t="shared" si="0"/>
        <v>0</v>
      </c>
      <c r="T8">
        <f t="shared" si="0"/>
        <v>0</v>
      </c>
      <c r="U8">
        <f t="shared" si="0"/>
        <v>0</v>
      </c>
      <c r="V8">
        <f t="shared" si="0"/>
        <v>0</v>
      </c>
    </row>
    <row r="9" spans="1:22" x14ac:dyDescent="0.25">
      <c r="A9" s="124" t="s">
        <v>290</v>
      </c>
      <c r="C9" s="129">
        <f>C8*100/C11</f>
        <v>0.58608358003072336</v>
      </c>
      <c r="D9" s="129">
        <f t="shared" ref="D9:V9" si="1">D8*100/D11</f>
        <v>0.73261168921666053</v>
      </c>
      <c r="E9" s="129">
        <f t="shared" si="1"/>
        <v>0.68965282539855399</v>
      </c>
      <c r="F9" s="129">
        <f t="shared" si="1"/>
        <v>0.63685762065530471</v>
      </c>
      <c r="G9" s="129">
        <f t="shared" si="1"/>
        <v>0.62539434167024199</v>
      </c>
      <c r="H9" s="129">
        <f t="shared" si="1"/>
        <v>0.60278578424592133</v>
      </c>
      <c r="I9" s="129">
        <f t="shared" si="1"/>
        <v>0.57344859486714495</v>
      </c>
      <c r="J9" s="129">
        <f t="shared" si="1"/>
        <v>0.55772572091316219</v>
      </c>
      <c r="K9" s="129">
        <f t="shared" si="1"/>
        <v>0.59202862740253093</v>
      </c>
      <c r="L9" s="129">
        <f t="shared" si="1"/>
        <v>0.57602817532709605</v>
      </c>
      <c r="M9" s="129">
        <f t="shared" si="1"/>
        <v>0.49213977623541261</v>
      </c>
      <c r="N9" s="129">
        <f t="shared" si="1"/>
        <v>0.41371657202223983</v>
      </c>
      <c r="O9" s="129">
        <f t="shared" si="1"/>
        <v>0.3468374796982438</v>
      </c>
      <c r="P9" s="129">
        <f t="shared" si="1"/>
        <v>0.30989071453067657</v>
      </c>
      <c r="Q9">
        <f t="shared" si="1"/>
        <v>0</v>
      </c>
      <c r="R9" t="e">
        <f t="shared" si="1"/>
        <v>#DIV/0!</v>
      </c>
      <c r="S9" t="e">
        <f t="shared" si="1"/>
        <v>#DIV/0!</v>
      </c>
      <c r="T9" t="e">
        <f t="shared" si="1"/>
        <v>#DIV/0!</v>
      </c>
      <c r="U9" t="e">
        <f t="shared" si="1"/>
        <v>#DIV/0!</v>
      </c>
      <c r="V9" t="e">
        <f t="shared" si="1"/>
        <v>#DIV/0!</v>
      </c>
    </row>
    <row r="11" spans="1:22" x14ac:dyDescent="0.25">
      <c r="A11" s="130" t="s">
        <v>280</v>
      </c>
      <c r="B11" s="130" t="s">
        <v>291</v>
      </c>
      <c r="C11" s="131">
        <f>C12+C13</f>
        <v>1786264</v>
      </c>
      <c r="D11" s="131">
        <f t="shared" ref="D11:V11" si="2">D12+D13</f>
        <v>1805322</v>
      </c>
      <c r="E11" s="131">
        <f t="shared" si="2"/>
        <v>1763061</v>
      </c>
      <c r="F11" s="131">
        <f t="shared" si="2"/>
        <v>1774808</v>
      </c>
      <c r="G11" s="131">
        <f t="shared" si="2"/>
        <v>1783035</v>
      </c>
      <c r="H11" s="131">
        <f t="shared" si="2"/>
        <v>1785709</v>
      </c>
      <c r="I11" s="131">
        <f t="shared" si="2"/>
        <v>1795453</v>
      </c>
      <c r="J11" s="131">
        <f t="shared" si="2"/>
        <v>1803754</v>
      </c>
      <c r="K11" s="131">
        <f t="shared" si="2"/>
        <v>1813088</v>
      </c>
      <c r="L11" s="131">
        <f t="shared" si="2"/>
        <v>1816057</v>
      </c>
      <c r="M11" s="131">
        <f t="shared" si="2"/>
        <v>1826920</v>
      </c>
      <c r="N11" s="131">
        <f t="shared" si="2"/>
        <v>1836523</v>
      </c>
      <c r="O11" s="131">
        <f t="shared" si="2"/>
        <v>1844668</v>
      </c>
      <c r="P11" s="131">
        <f t="shared" si="2"/>
        <v>1857429</v>
      </c>
      <c r="Q11" s="131">
        <f t="shared" si="2"/>
        <v>1862965</v>
      </c>
      <c r="R11" s="131">
        <f t="shared" si="2"/>
        <v>0</v>
      </c>
      <c r="S11" s="131">
        <f t="shared" si="2"/>
        <v>0</v>
      </c>
      <c r="T11" s="131">
        <f t="shared" si="2"/>
        <v>0</v>
      </c>
      <c r="U11" s="131">
        <f t="shared" si="2"/>
        <v>0</v>
      </c>
      <c r="V11" s="131">
        <f t="shared" si="2"/>
        <v>0</v>
      </c>
    </row>
    <row r="12" spans="1:22" x14ac:dyDescent="0.25">
      <c r="A12" s="132" t="s">
        <v>292</v>
      </c>
      <c r="B12" s="133" t="s">
        <v>293</v>
      </c>
      <c r="C12" s="45">
        <v>895671</v>
      </c>
      <c r="D12" s="45">
        <v>905359</v>
      </c>
      <c r="E12" s="45">
        <v>884106</v>
      </c>
      <c r="F12" s="45">
        <v>889792</v>
      </c>
      <c r="G12" s="45">
        <v>893743</v>
      </c>
      <c r="H12" s="45">
        <v>895369</v>
      </c>
      <c r="I12" s="45">
        <v>899951</v>
      </c>
      <c r="J12" s="45">
        <v>904698</v>
      </c>
      <c r="K12" s="45">
        <v>909405</v>
      </c>
      <c r="L12" s="45">
        <v>911101</v>
      </c>
      <c r="M12" s="45">
        <v>916604</v>
      </c>
      <c r="N12" s="45">
        <v>921576</v>
      </c>
      <c r="O12" s="45">
        <v>925427</v>
      </c>
      <c r="P12" s="45">
        <v>930701</v>
      </c>
      <c r="Q12" s="45">
        <v>933084</v>
      </c>
      <c r="R12" s="45"/>
      <c r="S12" s="45"/>
      <c r="T12" s="45"/>
      <c r="U12" s="45"/>
      <c r="V12" s="45"/>
    </row>
    <row r="13" spans="1:22" x14ac:dyDescent="0.25">
      <c r="A13" s="132"/>
      <c r="B13" s="134" t="s">
        <v>294</v>
      </c>
      <c r="C13" s="135">
        <v>890593</v>
      </c>
      <c r="D13" s="135">
        <v>899963</v>
      </c>
      <c r="E13" s="135">
        <v>878955</v>
      </c>
      <c r="F13" s="135">
        <v>885016</v>
      </c>
      <c r="G13" s="135">
        <v>889292</v>
      </c>
      <c r="H13" s="135">
        <v>890340</v>
      </c>
      <c r="I13" s="135">
        <v>895502</v>
      </c>
      <c r="J13" s="135">
        <v>899056</v>
      </c>
      <c r="K13" s="135">
        <v>903683</v>
      </c>
      <c r="L13" s="135">
        <v>904956</v>
      </c>
      <c r="M13" s="135">
        <v>910316</v>
      </c>
      <c r="N13" s="135">
        <v>914947</v>
      </c>
      <c r="O13" s="135">
        <v>919241</v>
      </c>
      <c r="P13" s="135">
        <v>926728</v>
      </c>
      <c r="Q13" s="135">
        <v>929881</v>
      </c>
      <c r="R13" s="135"/>
      <c r="S13" s="135"/>
      <c r="T13" s="135"/>
      <c r="U13" s="135"/>
      <c r="V13" s="135"/>
    </row>
    <row r="14" spans="1:22" x14ac:dyDescent="0.25">
      <c r="A14" s="130" t="s">
        <v>295</v>
      </c>
      <c r="B14" s="133" t="s">
        <v>284</v>
      </c>
      <c r="C14" s="45">
        <f>72832+85634</f>
        <v>158466</v>
      </c>
      <c r="D14" s="45">
        <f>74358+87585</f>
        <v>161943</v>
      </c>
      <c r="E14" s="45">
        <f>82838+94683</f>
        <v>177521</v>
      </c>
      <c r="F14" s="45">
        <f>72723+85773</f>
        <v>158496</v>
      </c>
      <c r="G14" s="45">
        <f>74677+88153</f>
        <v>162830</v>
      </c>
      <c r="H14" s="45">
        <f>75264+89580</f>
        <v>164844</v>
      </c>
      <c r="I14" s="45">
        <f>78242+93312</f>
        <v>171554</v>
      </c>
      <c r="J14" s="45">
        <f>82058+97900</f>
        <v>179958</v>
      </c>
      <c r="K14" s="45">
        <f>86086+102337</f>
        <v>188423</v>
      </c>
      <c r="L14" s="45">
        <f>89979+106771</f>
        <v>196750</v>
      </c>
      <c r="M14" s="45">
        <f>94053+111528</f>
        <v>205581</v>
      </c>
      <c r="N14" s="45">
        <f>99907+118375</f>
        <v>218282</v>
      </c>
      <c r="O14" s="45">
        <f>103849+122999</f>
        <v>226848</v>
      </c>
      <c r="P14" s="45">
        <f>107876+127274</f>
        <v>235150</v>
      </c>
      <c r="Q14" s="45">
        <f>112007+132125</f>
        <v>244132</v>
      </c>
      <c r="R14" s="45"/>
      <c r="S14" s="45"/>
      <c r="T14" s="45"/>
      <c r="U14" s="45"/>
      <c r="V14" s="45"/>
    </row>
    <row r="15" spans="1:22" x14ac:dyDescent="0.25">
      <c r="A15" s="130" t="s">
        <v>296</v>
      </c>
      <c r="B15" s="133" t="s">
        <v>297</v>
      </c>
      <c r="C15" s="136">
        <f t="shared" ref="C15:V15" si="3">C14*100/C11</f>
        <v>8.8713650389863989</v>
      </c>
      <c r="D15" s="136">
        <f t="shared" si="3"/>
        <v>8.9703111134744944</v>
      </c>
      <c r="E15" s="136">
        <f t="shared" si="3"/>
        <v>10.068908563004911</v>
      </c>
      <c r="F15" s="136">
        <f t="shared" si="3"/>
        <v>8.9303180963800024</v>
      </c>
      <c r="G15" s="136">
        <f t="shared" si="3"/>
        <v>9.1321819257614116</v>
      </c>
      <c r="H15" s="136">
        <f t="shared" si="3"/>
        <v>9.2312913246223207</v>
      </c>
      <c r="I15" s="136">
        <f t="shared" si="3"/>
        <v>9.554914553597337</v>
      </c>
      <c r="J15" s="136">
        <f t="shared" si="3"/>
        <v>9.9768593721760279</v>
      </c>
      <c r="K15" s="136">
        <f t="shared" si="3"/>
        <v>10.392380292627825</v>
      </c>
      <c r="L15" s="136">
        <f t="shared" si="3"/>
        <v>10.833911050148757</v>
      </c>
      <c r="M15" s="136">
        <f t="shared" si="3"/>
        <v>11.252873689050423</v>
      </c>
      <c r="N15" s="136">
        <f t="shared" si="3"/>
        <v>11.885612105048507</v>
      </c>
      <c r="O15" s="136">
        <f t="shared" si="3"/>
        <v>12.297497435852955</v>
      </c>
      <c r="P15" s="136">
        <f t="shared" si="3"/>
        <v>12.659972467319074</v>
      </c>
      <c r="Q15" s="136">
        <f t="shared" si="3"/>
        <v>13.104486665074223</v>
      </c>
      <c r="R15" s="136" t="e">
        <f t="shared" si="3"/>
        <v>#DIV/0!</v>
      </c>
      <c r="S15" s="136" t="e">
        <f t="shared" si="3"/>
        <v>#DIV/0!</v>
      </c>
      <c r="T15" s="136" t="e">
        <f t="shared" si="3"/>
        <v>#DIV/0!</v>
      </c>
      <c r="U15" s="136" t="e">
        <f t="shared" si="3"/>
        <v>#DIV/0!</v>
      </c>
      <c r="V15" s="136" t="e">
        <f t="shared" si="3"/>
        <v>#DIV/0!</v>
      </c>
    </row>
    <row r="16" spans="1:22" ht="14.25" x14ac:dyDescent="0.2">
      <c r="A16" s="132"/>
      <c r="B16" s="137"/>
      <c r="C16" s="138"/>
      <c r="D16" s="138"/>
      <c r="E16" s="138"/>
      <c r="F16" s="138"/>
      <c r="G16" s="138"/>
      <c r="H16" s="138"/>
      <c r="I16" s="138"/>
      <c r="J16" s="138"/>
      <c r="K16" s="138"/>
      <c r="L16" s="138"/>
      <c r="M16" s="138"/>
      <c r="N16" s="138"/>
      <c r="O16" s="138"/>
      <c r="P16" s="138"/>
      <c r="Q16" s="138"/>
      <c r="R16" s="138"/>
      <c r="S16" s="138"/>
      <c r="T16" s="138"/>
      <c r="U16" s="138"/>
      <c r="V16" s="138"/>
    </row>
    <row r="17" spans="1:22" x14ac:dyDescent="0.25">
      <c r="A17" s="130" t="s">
        <v>298</v>
      </c>
      <c r="B17" s="41" t="s">
        <v>299</v>
      </c>
      <c r="C17" s="139" t="s">
        <v>300</v>
      </c>
      <c r="D17" s="139" t="s">
        <v>300</v>
      </c>
      <c r="E17" s="45">
        <v>420212</v>
      </c>
      <c r="F17" s="45">
        <v>432923</v>
      </c>
      <c r="G17" s="45">
        <v>446162</v>
      </c>
      <c r="H17" s="45">
        <v>455860</v>
      </c>
      <c r="I17" s="45">
        <v>467182</v>
      </c>
      <c r="J17" s="45">
        <v>478420</v>
      </c>
      <c r="K17" s="45">
        <v>493499</v>
      </c>
      <c r="L17" s="45">
        <v>507544</v>
      </c>
      <c r="M17" s="45">
        <v>522672</v>
      </c>
      <c r="N17" s="45">
        <v>536623</v>
      </c>
      <c r="O17" s="45">
        <v>549755</v>
      </c>
      <c r="P17" s="45">
        <v>564357</v>
      </c>
      <c r="Q17" s="45">
        <v>575327</v>
      </c>
      <c r="R17" s="45"/>
      <c r="S17" s="45"/>
      <c r="T17" s="45"/>
      <c r="U17" s="45"/>
      <c r="V17" s="45"/>
    </row>
    <row r="19" spans="1:22" x14ac:dyDescent="0.25">
      <c r="B19" s="140" t="s">
        <v>293</v>
      </c>
      <c r="Q19" s="141">
        <f>Q12*100/1862965</f>
        <v>50.085965114749875</v>
      </c>
      <c r="R19" s="129"/>
    </row>
    <row r="20" spans="1:22" x14ac:dyDescent="0.25">
      <c r="B20" s="140" t="s">
        <v>294</v>
      </c>
      <c r="Q20" s="141">
        <f>Q13*100/1862965</f>
        <v>49.914034885250125</v>
      </c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5</vt:i4>
      </vt:variant>
      <vt:variant>
        <vt:lpstr>ช่วงที่มีชื่อ</vt:lpstr>
      </vt:variant>
      <vt:variant>
        <vt:i4>1</vt:i4>
      </vt:variant>
    </vt:vector>
  </HeadingPairs>
  <TitlesOfParts>
    <vt:vector size="6" baseType="lpstr">
      <vt:lpstr>ผลงานตามตัวชี้วัด</vt:lpstr>
      <vt:lpstr>ผู้ป่วยนอก</vt:lpstr>
      <vt:lpstr>ผู้ป่วยใน</vt:lpstr>
      <vt:lpstr>สาเหตุการตาย</vt:lpstr>
      <vt:lpstr>อัตราเกิดตาย</vt:lpstr>
      <vt:lpstr>ผลงานตามตัวชี้วัด!Print_Titles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HP</cp:lastModifiedBy>
  <dcterms:created xsi:type="dcterms:W3CDTF">2017-05-08T07:53:27Z</dcterms:created>
  <dcterms:modified xsi:type="dcterms:W3CDTF">2017-06-05T04:29:47Z</dcterms:modified>
</cp:coreProperties>
</file>